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12120" windowHeight="9120" tabRatio="446" activeTab="0"/>
  </bookViews>
  <sheets>
    <sheet name="Master VCD" sheetId="1" r:id="rId1"/>
    <sheet name="Explanatory notes" sheetId="2" r:id="rId2"/>
    <sheet name="Comments" sheetId="3" r:id="rId3"/>
    <sheet name="core log" sheetId="4" r:id="rId4"/>
    <sheet name="Units" sheetId="5" r:id="rId5"/>
    <sheet name="Sheet1" sheetId="6" r:id="rId6"/>
  </sheets>
  <definedNames>
    <definedName name="_xlnm.Print_Area" localSheetId="0">'Master VCD'!$A$1:$AP$121</definedName>
  </definedNames>
  <calcPr fullCalcOnLoad="1"/>
</workbook>
</file>

<file path=xl/sharedStrings.xml><?xml version="1.0" encoding="utf-8"?>
<sst xmlns="http://schemas.openxmlformats.org/spreadsheetml/2006/main" count="1101" uniqueCount="479">
  <si>
    <t>1-7</t>
  </si>
  <si>
    <t>1-21</t>
  </si>
  <si>
    <t>2-3</t>
  </si>
  <si>
    <t>8-9</t>
  </si>
  <si>
    <t>15-20</t>
  </si>
  <si>
    <t>0.2-0.8</t>
  </si>
  <si>
    <t>dolerite (diabase)</t>
  </si>
  <si>
    <t>dolerite (diabase), altered</t>
  </si>
  <si>
    <t>dolerite (diabase), aphyric</t>
  </si>
  <si>
    <t>dolerite (diabase), Pieces 2, 3 are plagioclase phyric, Piece 7 is more altered.</t>
  </si>
  <si>
    <t>78-83</t>
  </si>
  <si>
    <t>&lt;0.1</t>
  </si>
  <si>
    <t>quenched oxide gabbronorite, microlitic cavities 15%</t>
  </si>
  <si>
    <t>&lt;0.2</t>
  </si>
  <si>
    <t>oxide</t>
  </si>
  <si>
    <t>&lt;0.5</t>
  </si>
  <si>
    <t>1-2</t>
  </si>
  <si>
    <t>3</t>
  </si>
  <si>
    <t>4-10</t>
  </si>
  <si>
    <t>&lt;0.4</t>
  </si>
  <si>
    <t>Harz</t>
  </si>
  <si>
    <t>Serp/Crap</t>
  </si>
  <si>
    <t>41-47</t>
  </si>
  <si>
    <t>47</t>
  </si>
  <si>
    <t>47-51</t>
  </si>
  <si>
    <t>51</t>
  </si>
  <si>
    <t>51-126</t>
  </si>
  <si>
    <t>126</t>
  </si>
  <si>
    <t>8-16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</si>
  <si>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</si>
  <si>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</si>
  <si>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</si>
  <si>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</si>
  <si>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</si>
  <si>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</si>
  <si>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</si>
  <si>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</si>
  <si>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>145-150</t>
  </si>
  <si>
    <t>137-145</t>
  </si>
  <si>
    <t>20</t>
  </si>
  <si>
    <t>21</t>
  </si>
  <si>
    <t>fresh, aphyric</t>
  </si>
  <si>
    <t>cpx plainly visble (several grains or clusters)</t>
  </si>
  <si>
    <t>&gt; 90% olivine</t>
  </si>
  <si>
    <t>porphyritic</t>
  </si>
  <si>
    <t>seriate</t>
  </si>
  <si>
    <t>poikiolitic</t>
  </si>
  <si>
    <t>glomerocrystic</t>
  </si>
  <si>
    <t>granular</t>
  </si>
  <si>
    <t>weakly foliated</t>
  </si>
  <si>
    <t>0.05-0.3</t>
  </si>
  <si>
    <t>&lt;1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</si>
  <si>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</si>
  <si>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</si>
  <si>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</si>
  <si>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interfingering</t>
  </si>
  <si>
    <t>microgabbro, diabase</t>
  </si>
  <si>
    <t>pebbles of harzburgite</t>
  </si>
  <si>
    <t>23R</t>
  </si>
  <si>
    <t>4-60</t>
  </si>
  <si>
    <t>60-122</t>
  </si>
  <si>
    <t>122-146</t>
  </si>
  <si>
    <t>3-6</t>
  </si>
  <si>
    <t>7-8</t>
  </si>
  <si>
    <t>1/2</t>
  </si>
  <si>
    <t>88-60/90</t>
  </si>
  <si>
    <t>1/2-10/40</t>
  </si>
  <si>
    <t>0.2-1</t>
  </si>
  <si>
    <t>rich in spinel (very small grains)</t>
  </si>
  <si>
    <t>3-12</t>
  </si>
  <si>
    <t>13</t>
  </si>
  <si>
    <t>13-126</t>
  </si>
  <si>
    <t>126-140</t>
  </si>
  <si>
    <t>harzburgite similar to 23R-1. Piece 1 is a serpentinite</t>
  </si>
  <si>
    <t>dunite/harzburgite</t>
  </si>
  <si>
    <t>24R</t>
  </si>
  <si>
    <t>3-136</t>
  </si>
  <si>
    <t>0-73</t>
  </si>
  <si>
    <t>74-80</t>
  </si>
  <si>
    <t>80-83</t>
  </si>
  <si>
    <t>83-124</t>
  </si>
  <si>
    <t>1-4</t>
  </si>
  <si>
    <t>2-13</t>
  </si>
  <si>
    <t>75-80</t>
  </si>
  <si>
    <t>20-25</t>
  </si>
  <si>
    <t>dunitic patch in harzburgite</t>
  </si>
  <si>
    <t>25R</t>
  </si>
  <si>
    <t>8-66</t>
  </si>
  <si>
    <t>66-94</t>
  </si>
  <si>
    <t>94-135</t>
  </si>
  <si>
    <t>12-13</t>
  </si>
  <si>
    <t>14-16</t>
  </si>
  <si>
    <t>1-10</t>
  </si>
  <si>
    <t>10-25</t>
  </si>
  <si>
    <t>3-11</t>
  </si>
  <si>
    <t>Dunite</t>
  </si>
  <si>
    <t>Mafic rocks</t>
  </si>
  <si>
    <t>bottom (mbsf)</t>
  </si>
  <si>
    <t>refers to the modal percentage of the mineral and includes both the fresh and altered parts of</t>
  </si>
  <si>
    <t xml:space="preserve"> the rocks interpreted to be that mineral</t>
  </si>
  <si>
    <t>mylonitic</t>
  </si>
  <si>
    <t>Trns</t>
  </si>
  <si>
    <t>Totally altered</t>
  </si>
  <si>
    <t>serpentinite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</si>
  <si>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</si>
  <si>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</si>
  <si>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</si>
  <si>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</si>
  <si>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</si>
  <si>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</si>
  <si>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>12R</t>
  </si>
  <si>
    <t>7-87</t>
  </si>
  <si>
    <t>42-121</t>
  </si>
  <si>
    <t>38-42</t>
  </si>
  <si>
    <t>121-126</t>
  </si>
  <si>
    <t>126-142</t>
  </si>
  <si>
    <t>142-150</t>
  </si>
  <si>
    <t>0-9</t>
  </si>
  <si>
    <t>9-76</t>
  </si>
  <si>
    <t>76-80</t>
  </si>
  <si>
    <t>80-100</t>
  </si>
  <si>
    <t>100-150</t>
  </si>
  <si>
    <t>17</t>
  </si>
  <si>
    <t>18-19</t>
  </si>
  <si>
    <t>3-8</t>
  </si>
  <si>
    <t>9-11</t>
  </si>
  <si>
    <t>11-18</t>
  </si>
  <si>
    <t>13R</t>
  </si>
  <si>
    <t>14R</t>
  </si>
  <si>
    <t>0-62</t>
  </si>
  <si>
    <t>1-6</t>
  </si>
  <si>
    <t>MBIO</t>
  </si>
  <si>
    <t>0.1-1.5</t>
  </si>
  <si>
    <t>0.1-1.0</t>
  </si>
  <si>
    <t>0.1-1.3</t>
  </si>
  <si>
    <t>0.1-0.5</t>
  </si>
  <si>
    <t>highly altered</t>
  </si>
  <si>
    <t>talc</t>
  </si>
  <si>
    <t>pebbles</t>
  </si>
  <si>
    <t>Texture</t>
  </si>
  <si>
    <t>Lithology</t>
  </si>
  <si>
    <t>coarse granular</t>
  </si>
  <si>
    <t>medium granular</t>
  </si>
  <si>
    <t>lithology</t>
  </si>
  <si>
    <t>15R</t>
  </si>
  <si>
    <t>0-12</t>
  </si>
  <si>
    <t>12-16</t>
  </si>
  <si>
    <t>16-19</t>
  </si>
  <si>
    <t>19-49</t>
  </si>
  <si>
    <t>49-55</t>
  </si>
  <si>
    <t>1-3</t>
  </si>
  <si>
    <t>4</t>
  </si>
  <si>
    <t>5</t>
  </si>
  <si>
    <t>6-9</t>
  </si>
  <si>
    <t>10-11</t>
  </si>
  <si>
    <t>quenched oxide gabbronorite, microlitic cavities 10%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</si>
  <si>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</si>
  <si>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</si>
  <si>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</si>
  <si>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</si>
  <si>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</si>
  <si>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>brecciated dunite</t>
  </si>
  <si>
    <t>tabular</t>
  </si>
  <si>
    <t>1:3 to 1:5</t>
  </si>
  <si>
    <t>elongate</t>
  </si>
  <si>
    <t>&gt; 1:5</t>
  </si>
  <si>
    <t>parallel</t>
  </si>
  <si>
    <t>crossing sets</t>
  </si>
  <si>
    <t>mesh</t>
  </si>
  <si>
    <t>2</t>
  </si>
  <si>
    <t>10</t>
  </si>
  <si>
    <t>2R</t>
  </si>
  <si>
    <t>for two sets of dikes that corss and specify angle</t>
  </si>
  <si>
    <t>used when 3 or more sets interact</t>
  </si>
  <si>
    <t>for parallel sets of dike</t>
  </si>
  <si>
    <t>sharp</t>
  </si>
  <si>
    <t>reaction with host</t>
  </si>
  <si>
    <t>18R</t>
  </si>
  <si>
    <t>0-20</t>
  </si>
  <si>
    <t>20-23</t>
  </si>
  <si>
    <t>23-150</t>
  </si>
  <si>
    <t>0-19</t>
  </si>
  <si>
    <t>highly altered and brecciated</t>
  </si>
  <si>
    <t>19R</t>
  </si>
  <si>
    <t>0</t>
  </si>
  <si>
    <t>0-3</t>
  </si>
  <si>
    <t>4-8</t>
  </si>
  <si>
    <t>8-20</t>
  </si>
  <si>
    <t>3-4</t>
  </si>
  <si>
    <t>20-31</t>
  </si>
  <si>
    <t>31-50</t>
  </si>
  <si>
    <t>50-150</t>
  </si>
  <si>
    <t>10-23</t>
  </si>
  <si>
    <t>5-18</t>
  </si>
  <si>
    <t>0-18</t>
  </si>
  <si>
    <t>18-53</t>
  </si>
  <si>
    <t>3-7</t>
  </si>
  <si>
    <t>20R</t>
  </si>
  <si>
    <t>0-2</t>
  </si>
  <si>
    <t>Avg. size</t>
  </si>
  <si>
    <t>2-10</t>
  </si>
  <si>
    <t>oxide gabbronorite deformed with plagioclase and pyroxene neoblasts</t>
  </si>
  <si>
    <t>Leg</t>
  </si>
  <si>
    <t>Site</t>
  </si>
  <si>
    <t>H</t>
  </si>
  <si>
    <t>Cor</t>
  </si>
  <si>
    <t>T</t>
  </si>
  <si>
    <t>Sec</t>
  </si>
  <si>
    <t>Length (m)</t>
  </si>
  <si>
    <t>Depth (mbsf)</t>
  </si>
  <si>
    <t>A</t>
  </si>
  <si>
    <t>R</t>
  </si>
  <si>
    <t>60</t>
  </si>
  <si>
    <t>122</t>
  </si>
  <si>
    <t>146</t>
  </si>
  <si>
    <t>140</t>
  </si>
  <si>
    <t>136</t>
  </si>
  <si>
    <t>73</t>
  </si>
  <si>
    <t>80</t>
  </si>
  <si>
    <t>83</t>
  </si>
  <si>
    <t>124</t>
  </si>
  <si>
    <t>8</t>
  </si>
  <si>
    <t>66</t>
  </si>
  <si>
    <t>94</t>
  </si>
  <si>
    <t>135</t>
  </si>
  <si>
    <t>107</t>
  </si>
  <si>
    <t>125</t>
  </si>
  <si>
    <t>150</t>
  </si>
  <si>
    <t>79</t>
  </si>
  <si>
    <t>89</t>
  </si>
  <si>
    <t>98</t>
  </si>
  <si>
    <t>85</t>
  </si>
  <si>
    <t>68</t>
  </si>
  <si>
    <t>100</t>
  </si>
  <si>
    <t>113</t>
  </si>
  <si>
    <t>143</t>
  </si>
  <si>
    <t>23</t>
  </si>
  <si>
    <t>55</t>
  </si>
  <si>
    <t>110</t>
  </si>
  <si>
    <t>&lt;-- 31.5% recovery</t>
  </si>
  <si>
    <t>diabase</t>
  </si>
  <si>
    <t>3-10</t>
  </si>
  <si>
    <t>13-88</t>
  </si>
  <si>
    <t>3R</t>
  </si>
  <si>
    <t>0-110</t>
  </si>
  <si>
    <t>110-120</t>
  </si>
  <si>
    <t>1-8</t>
  </si>
  <si>
    <t>4R</t>
  </si>
  <si>
    <t>0-59</t>
  </si>
  <si>
    <t>59-63</t>
  </si>
  <si>
    <t>63-68</t>
  </si>
  <si>
    <t>68-137</t>
  </si>
  <si>
    <t>11</t>
  </si>
  <si>
    <t>12</t>
  </si>
  <si>
    <t>13-19</t>
  </si>
  <si>
    <t>5R</t>
  </si>
  <si>
    <t>0-6</t>
  </si>
  <si>
    <t>6-30</t>
  </si>
  <si>
    <t>30-34</t>
  </si>
  <si>
    <t>35-85</t>
  </si>
  <si>
    <t>85-92</t>
  </si>
  <si>
    <t>2-5</t>
  </si>
  <si>
    <t>6</t>
  </si>
  <si>
    <t>7-10</t>
  </si>
  <si>
    <t>breccia</t>
  </si>
  <si>
    <t>altered</t>
  </si>
  <si>
    <t>6R</t>
  </si>
  <si>
    <t>0-38</t>
  </si>
  <si>
    <t>7R</t>
  </si>
  <si>
    <t>8R</t>
  </si>
  <si>
    <t>9R</t>
  </si>
  <si>
    <t>0-145</t>
  </si>
  <si>
    <t>0-4</t>
  </si>
  <si>
    <t>4-13</t>
  </si>
  <si>
    <t>0-37</t>
  </si>
  <si>
    <t>37-50</t>
  </si>
  <si>
    <t>Pieces 1, 4-7 are aphyric with some vesicles while Pieces 2-3 are dolerite.</t>
  </si>
  <si>
    <t>10R</t>
  </si>
  <si>
    <t>4-37</t>
  </si>
  <si>
    <t>2-7</t>
  </si>
  <si>
    <t>altered harzburgite</t>
  </si>
  <si>
    <t>Pieces 2-5 dolerite, Pieces 6-7 aphyric basalt</t>
  </si>
  <si>
    <t>11R</t>
  </si>
  <si>
    <t>0-150</t>
  </si>
  <si>
    <t>sand to gravel of various lithologies</t>
  </si>
  <si>
    <t>0-135</t>
  </si>
  <si>
    <t>135-150</t>
  </si>
  <si>
    <t>2-4</t>
  </si>
  <si>
    <t>min.</t>
  </si>
  <si>
    <t>max.</t>
  </si>
  <si>
    <t>Orthopyroxene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</si>
  <si>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</si>
  <si>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</si>
  <si>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</si>
  <si>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</si>
  <si>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(note that more than one can apply)</t>
  </si>
  <si>
    <t>euhedral</t>
  </si>
  <si>
    <t>subhedral</t>
  </si>
  <si>
    <t>anhedral</t>
  </si>
  <si>
    <t>interstitial</t>
  </si>
  <si>
    <t>rock name</t>
  </si>
  <si>
    <t>Visual Core Description Summary for ODP Site 209-1272A</t>
  </si>
  <si>
    <t>1272A</t>
  </si>
  <si>
    <t>62-68</t>
  </si>
  <si>
    <t>0-7</t>
  </si>
  <si>
    <t>7-13</t>
  </si>
  <si>
    <t>76-88</t>
  </si>
  <si>
    <t>0-29</t>
  </si>
  <si>
    <t>29-62</t>
  </si>
  <si>
    <t>1-5</t>
  </si>
  <si>
    <t>6-8</t>
  </si>
  <si>
    <t>9</t>
  </si>
  <si>
    <t>Unit</t>
  </si>
  <si>
    <t>Name</t>
  </si>
  <si>
    <t>Diabase</t>
  </si>
  <si>
    <t>Harzburgite</t>
  </si>
  <si>
    <t>Gabbroic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</si>
  <si>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</si>
  <si>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</si>
  <si>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</si>
  <si>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</si>
  <si>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</si>
  <si>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in millimeters for the minimum, average, and maximum sizes</t>
  </si>
  <si>
    <t>used when the boundary is discrete but not planar</t>
  </si>
  <si>
    <t>used when the boundary is discrete and planar</t>
  </si>
  <si>
    <t>used when the boundary is not discrete</t>
  </si>
  <si>
    <t>Depth</t>
  </si>
  <si>
    <t>Leg-Hole</t>
  </si>
  <si>
    <t>Core</t>
  </si>
  <si>
    <t>Piece</t>
  </si>
  <si>
    <t>mbsf</t>
  </si>
  <si>
    <t>%</t>
  </si>
  <si>
    <t>Shape</t>
  </si>
  <si>
    <t>Olivine</t>
  </si>
  <si>
    <t>Spinel</t>
  </si>
  <si>
    <t>thickness</t>
  </si>
  <si>
    <t>length</t>
  </si>
  <si>
    <t>contact</t>
  </si>
  <si>
    <t>dike-dike</t>
  </si>
  <si>
    <t xml:space="preserve">describes the character of the contact between the segregation/dike and the host rock </t>
  </si>
  <si>
    <t>(all length measures are in centimeters)</t>
  </si>
  <si>
    <t>Y(1) / N(0) indicates that spinel is present in linear arrays</t>
  </si>
  <si>
    <t>17R</t>
  </si>
  <si>
    <t>0-146</t>
  </si>
  <si>
    <t>0.1-1.2</t>
  </si>
  <si>
    <t>microgabbro, pebble</t>
  </si>
  <si>
    <t>16R</t>
  </si>
  <si>
    <t>0-6.5</t>
  </si>
  <si>
    <t>6.5-13</t>
  </si>
  <si>
    <t>13-14</t>
  </si>
  <si>
    <t>3-23</t>
  </si>
  <si>
    <t>0.1-0.7</t>
  </si>
  <si>
    <t>&lt;0.05</t>
  </si>
  <si>
    <t>dolerite, vesicular</t>
  </si>
  <si>
    <t>porphyroclastic</t>
  </si>
  <si>
    <t>porphyroclastic with elongation</t>
  </si>
  <si>
    <t>equant</t>
  </si>
  <si>
    <t>&lt;1:2</t>
  </si>
  <si>
    <t>subequant</t>
  </si>
  <si>
    <t>1:2 to 1:3</t>
  </si>
  <si>
    <t>2-18</t>
  </si>
  <si>
    <t>2-61</t>
  </si>
  <si>
    <t>61-64</t>
  </si>
  <si>
    <t>61</t>
  </si>
  <si>
    <t>64</t>
  </si>
  <si>
    <t>19</t>
  </si>
  <si>
    <t>21R</t>
  </si>
  <si>
    <t>0-134</t>
  </si>
  <si>
    <t>134</t>
  </si>
  <si>
    <t>1-9</t>
  </si>
  <si>
    <t>0-92</t>
  </si>
  <si>
    <t>92</t>
  </si>
  <si>
    <t>22R</t>
  </si>
  <si>
    <t>7</t>
  </si>
  <si>
    <t>7-41</t>
  </si>
  <si>
    <t>41</t>
  </si>
  <si>
    <t>46</t>
  </si>
  <si>
    <t>2/16</t>
  </si>
  <si>
    <t>small pebbles of microgabbro and serpentinite</t>
  </si>
  <si>
    <t>11-12</t>
  </si>
  <si>
    <t>13-16</t>
  </si>
  <si>
    <t>0-107</t>
  </si>
  <si>
    <t>107-125</t>
  </si>
  <si>
    <t>125-150</t>
  </si>
  <si>
    <t>serpentinite plus mud</t>
  </si>
  <si>
    <t>26R</t>
  </si>
  <si>
    <t>0-79</t>
  </si>
  <si>
    <t>79-89</t>
  </si>
  <si>
    <t>89-98</t>
  </si>
  <si>
    <t>98-140</t>
  </si>
  <si>
    <t>0-85</t>
  </si>
  <si>
    <t>0-68</t>
  </si>
  <si>
    <t>68-100</t>
  </si>
  <si>
    <t>100-113</t>
  </si>
  <si>
    <t>7-20</t>
  </si>
  <si>
    <t>20-134</t>
  </si>
  <si>
    <t>134-143</t>
  </si>
  <si>
    <t>143-150</t>
  </si>
  <si>
    <t>6-7</t>
  </si>
  <si>
    <t>0-23</t>
  </si>
  <si>
    <t>27R</t>
  </si>
  <si>
    <t>73-85</t>
  </si>
  <si>
    <t>10-15</t>
  </si>
  <si>
    <t>1..5</t>
  </si>
  <si>
    <t>microgabbro (diabase)</t>
  </si>
  <si>
    <t>elongation</t>
  </si>
  <si>
    <t>23-55</t>
  </si>
  <si>
    <t>55-110</t>
  </si>
  <si>
    <t>5-7</t>
  </si>
  <si>
    <t>8-10</t>
  </si>
  <si>
    <t>7-16</t>
  </si>
  <si>
    <t>foliated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</si>
  <si>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</si>
  <si>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</si>
  <si>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</si>
  <si>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</si>
  <si>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</si>
  <si>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</si>
  <si>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</si>
  <si>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Minerals</t>
  </si>
  <si>
    <t>size</t>
  </si>
  <si>
    <t>shape</t>
  </si>
  <si>
    <t>trains</t>
  </si>
  <si>
    <t>1R</t>
  </si>
  <si>
    <t>1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</si>
  <si>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</si>
  <si>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</si>
  <si>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</si>
  <si>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</si>
  <si>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</si>
  <si>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</si>
  <si>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</si>
  <si>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</si>
  <si>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</si>
  <si>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gabbro with &gt; 10% olivine</t>
  </si>
  <si>
    <t>gabbro with &gt; 10% opx</t>
  </si>
  <si>
    <t>top</t>
  </si>
  <si>
    <t>bottom</t>
  </si>
  <si>
    <t>gabbronorite with &gt; 10% olivine</t>
  </si>
  <si>
    <t>&gt; 90% plagioclase</t>
  </si>
  <si>
    <t>troctolite</t>
  </si>
  <si>
    <t>&gt; 10% plagioclase and olivine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</si>
  <si>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</si>
  <si>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</si>
  <si>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</si>
  <si>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</si>
  <si>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</si>
  <si>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</si>
  <si>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</si>
  <si>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</si>
  <si>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</si>
  <si>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brecciated</t>
  </si>
  <si>
    <t>top (cm)</t>
  </si>
  <si>
    <t>bottom (cm)</t>
  </si>
  <si>
    <t>fresh olivine, orthopyroxene, and spinel</t>
  </si>
  <si>
    <t>euhedral spinel</t>
  </si>
  <si>
    <t>few fresh grains of clinopyroxene</t>
  </si>
  <si>
    <t>euhedral spinel; piece 3 has thin aragonite veins;  piece 8 has aragonite vein 0.5 cm thick</t>
  </si>
  <si>
    <t>euhedral spinel, altered</t>
  </si>
  <si>
    <t>Pieces 1, 2, 4, 6-11, 13-14, 16-19 are aphyric, while Pieces 3, 5, 12, 15, 20, 21 are dolerite and are more altered. Piece 5 has many vesicles</t>
  </si>
  <si>
    <t>same as 1272A-9R-1, 8-9 cm</t>
  </si>
  <si>
    <t>orthopyroxene concentrated in individual layers</t>
  </si>
  <si>
    <t>aphyric, 1% vesicles in Piece 3</t>
  </si>
  <si>
    <t>aphyric</t>
  </si>
  <si>
    <t>orthopyroxene is interstitial and enclose spinel</t>
  </si>
  <si>
    <t>orthopyroxene is interstitial and enclose spinel and olivine</t>
  </si>
  <si>
    <t>30%-35% orthopyroxene in piece 4</t>
  </si>
  <si>
    <t>loose pebble? Similar to 1272A-7R-1, aphyric basalt, some phenocryst are visible, many fine vesicles</t>
  </si>
  <si>
    <t>aphyric, vesicles</t>
  </si>
  <si>
    <t>pebbles in Piece 7, some spinel as large as 5 mm; 20% orthopyroxene in piece 6B</t>
  </si>
  <si>
    <t>fresh glassy crust, aphyric, vesicles 2%, max. 2 mm</t>
  </si>
  <si>
    <t>highly altered, othopyroxene is interstitial and enclose spinel and olivine; 10%-15% orthopyroxene in pieces 3-4, 25% orthopyroxene in piece 5</t>
  </si>
  <si>
    <t>highly altered, orthopyroxene is interstitial and enclose spinel and olivine</t>
  </si>
  <si>
    <t>less orthopyroxene</t>
  </si>
  <si>
    <t>mostly dunite with concentration of orthopyroxene in layer = 10%-40% orthopyroxene in harzburgite</t>
  </si>
  <si>
    <t>vein in piece 1</t>
  </si>
  <si>
    <t>vein at 48 cm and 110 cm</t>
  </si>
  <si>
    <t>orthopyroxene elongated (high-temperature lineation)</t>
  </si>
  <si>
    <t>top of piece 7 = 2 cm dunite. High-temperature deformation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</si>
</sst>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dd/mm/yyyy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sz val="10"/>
      <name val="Tms Rmn"/>
      <family val="0"/>
    </font>
    <font>
      <sz val="9.5"/>
      <name val="Tms Rmn"/>
      <family val="0"/>
    </font>
    <font>
      <sz val="5.25"/>
      <name val="Tms Rmn"/>
      <family val="0"/>
    </font>
    <font>
      <sz val="8"/>
      <name val="Tms Rmn"/>
      <family val="0"/>
    </font>
    <font>
      <sz val="3.75"/>
      <name val="Tms Rmn"/>
      <family val="0"/>
    </font>
    <font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textRotation="90"/>
    </xf>
    <xf numFmtId="49" fontId="0" fillId="0" borderId="6" xfId="0" applyNumberFormat="1" applyFont="1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0" fillId="0" borderId="6" xfId="0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0" fontId="0" fillId="0" borderId="6" xfId="0" applyFont="1" applyFill="1" applyBorder="1" applyAlignment="1">
      <alignment horizontal="left" textRotation="90"/>
    </xf>
    <xf numFmtId="0" fontId="0" fillId="0" borderId="6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6" xfId="0" applyFill="1" applyBorder="1" applyAlignment="1">
      <alignment textRotation="90"/>
    </xf>
    <xf numFmtId="0" fontId="0" fillId="0" borderId="6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textRotation="90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6" xfId="0" applyNumberFormat="1" applyFont="1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1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NumberForma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1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6" xfId="0" applyNumberFormat="1" applyFont="1" applyFill="1" applyBorder="1" applyAlignment="1">
      <alignment horizontal="center" textRotation="90"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ill="1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172" fontId="7" fillId="2" borderId="0" xfId="0" applyNumberFormat="1" applyFont="1" applyFill="1" applyAlignment="1">
      <alignment/>
    </xf>
    <xf numFmtId="0" fontId="7" fillId="2" borderId="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172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172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72" fontId="0" fillId="2" borderId="11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16" fontId="0" fillId="2" borderId="0" xfId="0" applyNumberFormat="1" applyFill="1" applyAlignment="1" quotePrefix="1">
      <alignment/>
    </xf>
    <xf numFmtId="1" fontId="0" fillId="0" borderId="3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6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7" fillId="2" borderId="0" xfId="0" applyNumberFormat="1" applyFont="1" applyFill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 quotePrefix="1">
      <alignment/>
    </xf>
    <xf numFmtId="1" fontId="0" fillId="2" borderId="2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6" xfId="0" applyNumberFormat="1" applyFont="1" applyFill="1" applyBorder="1" applyAlignment="1">
      <alignment textRotation="90"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11" xfId="0" applyNumberFormat="1" applyFill="1" applyBorder="1" applyAlignment="1">
      <alignment/>
    </xf>
    <xf numFmtId="172" fontId="9" fillId="2" borderId="0" xfId="0" applyNumberFormat="1" applyFont="1" applyFill="1" applyAlignment="1">
      <alignment/>
    </xf>
    <xf numFmtId="2" fontId="0" fillId="2" borderId="15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172" fontId="0" fillId="0" borderId="6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9" fillId="0" borderId="0" xfId="0" applyNumberFormat="1" applyFont="1" applyFill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16" fontId="0" fillId="0" borderId="2" xfId="0" applyNumberFormat="1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6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9" fillId="2" borderId="0" xfId="0" applyNumberFormat="1" applyFont="1" applyFill="1" applyAlignment="1">
      <alignment horizontal="center"/>
    </xf>
    <xf numFmtId="16" fontId="0" fillId="2" borderId="9" xfId="0" applyNumberFormat="1" applyFill="1" applyBorder="1" applyAlignment="1" quotePrefix="1">
      <alignment horizontal="center"/>
    </xf>
    <xf numFmtId="17" fontId="0" fillId="2" borderId="13" xfId="0" applyNumberFormat="1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7" xfId="0" applyFill="1" applyBorder="1" applyAlignment="1" quotePrefix="1">
      <alignment horizontal="center"/>
    </xf>
    <xf numFmtId="0" fontId="0" fillId="2" borderId="9" xfId="0" applyFill="1" applyBorder="1" applyAlignment="1" quotePrefix="1">
      <alignment/>
    </xf>
    <xf numFmtId="0" fontId="0" fillId="2" borderId="13" xfId="0" applyFill="1" applyBorder="1" applyAlignment="1" quotePrefix="1">
      <alignment/>
    </xf>
    <xf numFmtId="49" fontId="0" fillId="2" borderId="0" xfId="0" applyNumberFormat="1" applyFill="1" applyAlignment="1" quotePrefix="1">
      <alignment horizontal="center"/>
    </xf>
    <xf numFmtId="0" fontId="0" fillId="2" borderId="6" xfId="0" applyFill="1" applyBorder="1" applyAlignment="1">
      <alignment/>
    </xf>
    <xf numFmtId="49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6" fontId="0" fillId="2" borderId="0" xfId="0" applyNumberFormat="1" applyFill="1" applyBorder="1" applyAlignment="1" quotePrefix="1">
      <alignment/>
    </xf>
    <xf numFmtId="172" fontId="0" fillId="2" borderId="4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14" fillId="0" borderId="0" xfId="0" applyFont="1" applyBorder="1" applyAlignment="1">
      <alignment horizontal="center"/>
    </xf>
    <xf numFmtId="172" fontId="14" fillId="0" borderId="0" xfId="0" applyNumberFormat="1" applyFon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" fontId="0" fillId="2" borderId="2" xfId="0" applyNumberFormat="1" applyFill="1" applyBorder="1" applyAlignment="1" quotePrefix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0" fillId="2" borderId="4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textRotation="90"/>
    </xf>
    <xf numFmtId="1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6" xfId="0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'Master VCD'!$AR$6:$AR$121</c:f>
              <c:numCache>
                <c:ptCount val="116"/>
                <c:pt idx="0">
                  <c:v>2</c:v>
                </c:pt>
                <c:pt idx="1">
                  <c:v>16</c:v>
                </c:pt>
                <c:pt idx="2">
                  <c:v>1</c:v>
                </c:pt>
                <c:pt idx="3">
                  <c:v>16</c:v>
                </c:pt>
                <c:pt idx="4">
                  <c:v>16</c:v>
                </c:pt>
                <c:pt idx="5">
                  <c:v>1</c:v>
                </c:pt>
                <c:pt idx="6">
                  <c:v>1</c:v>
                </c:pt>
                <c:pt idx="7">
                  <c:v>11</c:v>
                </c:pt>
                <c:pt idx="8">
                  <c:v>16</c:v>
                </c:pt>
                <c:pt idx="9">
                  <c:v>1</c:v>
                </c:pt>
                <c:pt idx="10">
                  <c:v>18</c:v>
                </c:pt>
                <c:pt idx="11">
                  <c:v>1</c:v>
                </c:pt>
                <c:pt idx="12">
                  <c:v>16</c:v>
                </c:pt>
                <c:pt idx="13">
                  <c:v>16</c:v>
                </c:pt>
                <c:pt idx="14">
                  <c:v>11</c:v>
                </c:pt>
                <c:pt idx="15">
                  <c:v>16</c:v>
                </c:pt>
                <c:pt idx="16">
                  <c:v>16</c:v>
                </c:pt>
                <c:pt idx="17">
                  <c:v>1</c:v>
                </c:pt>
                <c:pt idx="18">
                  <c:v>16</c:v>
                </c:pt>
                <c:pt idx="19">
                  <c:v>16</c:v>
                </c:pt>
                <c:pt idx="20">
                  <c:v>18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16</c:v>
                </c:pt>
                <c:pt idx="26">
                  <c:v>16</c:v>
                </c:pt>
                <c:pt idx="27">
                  <c:v>2</c:v>
                </c:pt>
                <c:pt idx="28">
                  <c:v>2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2</c:v>
                </c:pt>
                <c:pt idx="35">
                  <c:v>2</c:v>
                </c:pt>
                <c:pt idx="36">
                  <c:v>17</c:v>
                </c:pt>
                <c:pt idx="37">
                  <c:v>2</c:v>
                </c:pt>
                <c:pt idx="39">
                  <c:v>2</c:v>
                </c:pt>
                <c:pt idx="41">
                  <c:v>2</c:v>
                </c:pt>
                <c:pt idx="42">
                  <c:v>16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17</c:v>
                </c:pt>
                <c:pt idx="48">
                  <c:v>16</c:v>
                </c:pt>
                <c:pt idx="49">
                  <c:v>16</c:v>
                </c:pt>
                <c:pt idx="50">
                  <c:v>2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16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16</c:v>
                </c:pt>
                <c:pt idx="70">
                  <c:v>2</c:v>
                </c:pt>
                <c:pt idx="71">
                  <c:v>16</c:v>
                </c:pt>
                <c:pt idx="72">
                  <c:v>2</c:v>
                </c:pt>
                <c:pt idx="73">
                  <c:v>2</c:v>
                </c:pt>
                <c:pt idx="74">
                  <c:v>16</c:v>
                </c:pt>
                <c:pt idx="75">
                  <c:v>2</c:v>
                </c:pt>
                <c:pt idx="76">
                  <c:v>2</c:v>
                </c:pt>
                <c:pt idx="77">
                  <c:v>17</c:v>
                </c:pt>
                <c:pt idx="78">
                  <c:v>2</c:v>
                </c:pt>
                <c:pt idx="79">
                  <c:v>2</c:v>
                </c:pt>
                <c:pt idx="80">
                  <c:v>1.5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16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16</c:v>
                </c:pt>
                <c:pt idx="93">
                  <c:v>16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16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</c:numCache>
            </c:numRef>
          </c:xVal>
          <c:yVal>
            <c:numRef>
              <c:f>'Master VCD'!$AS$6:$AS$121</c:f>
              <c:numCache>
                <c:ptCount val="116"/>
                <c:pt idx="0">
                  <c:v>0</c:v>
                </c:pt>
                <c:pt idx="1">
                  <c:v>0.29</c:v>
                </c:pt>
                <c:pt idx="2">
                  <c:v>0.62</c:v>
                </c:pt>
                <c:pt idx="3">
                  <c:v>12.9</c:v>
                </c:pt>
                <c:pt idx="4">
                  <c:v>12.97</c:v>
                </c:pt>
                <c:pt idx="5">
                  <c:v>13.03</c:v>
                </c:pt>
                <c:pt idx="6">
                  <c:v>13.66</c:v>
                </c:pt>
                <c:pt idx="7">
                  <c:v>17.9</c:v>
                </c:pt>
                <c:pt idx="8">
                  <c:v>19</c:v>
                </c:pt>
                <c:pt idx="9">
                  <c:v>22.4</c:v>
                </c:pt>
                <c:pt idx="10">
                  <c:v>22.49</c:v>
                </c:pt>
                <c:pt idx="11">
                  <c:v>22.585</c:v>
                </c:pt>
                <c:pt idx="12">
                  <c:v>22.99</c:v>
                </c:pt>
                <c:pt idx="13">
                  <c:v>23.03</c:v>
                </c:pt>
                <c:pt idx="14">
                  <c:v>23.08</c:v>
                </c:pt>
                <c:pt idx="15">
                  <c:v>23.77</c:v>
                </c:pt>
                <c:pt idx="16">
                  <c:v>23.85</c:v>
                </c:pt>
                <c:pt idx="17">
                  <c:v>27.4</c:v>
                </c:pt>
                <c:pt idx="18">
                  <c:v>27.46</c:v>
                </c:pt>
                <c:pt idx="19">
                  <c:v>27.7</c:v>
                </c:pt>
                <c:pt idx="20">
                  <c:v>27.75</c:v>
                </c:pt>
                <c:pt idx="21">
                  <c:v>28.25</c:v>
                </c:pt>
                <c:pt idx="22">
                  <c:v>31.9</c:v>
                </c:pt>
                <c:pt idx="23">
                  <c:v>36.9</c:v>
                </c:pt>
                <c:pt idx="24">
                  <c:v>41.4</c:v>
                </c:pt>
                <c:pt idx="25">
                  <c:v>41.44</c:v>
                </c:pt>
                <c:pt idx="26">
                  <c:v>44.4</c:v>
                </c:pt>
                <c:pt idx="27">
                  <c:v>44.77</c:v>
                </c:pt>
                <c:pt idx="28">
                  <c:v>46.4</c:v>
                </c:pt>
                <c:pt idx="29">
                  <c:v>46.44</c:v>
                </c:pt>
                <c:pt idx="30">
                  <c:v>51</c:v>
                </c:pt>
                <c:pt idx="31">
                  <c:v>52.5</c:v>
                </c:pt>
                <c:pt idx="32">
                  <c:v>53.85</c:v>
                </c:pt>
                <c:pt idx="33">
                  <c:v>56</c:v>
                </c:pt>
                <c:pt idx="34">
                  <c:v>56.07</c:v>
                </c:pt>
                <c:pt idx="35">
                  <c:v>60.7</c:v>
                </c:pt>
                <c:pt idx="36">
                  <c:v>61.08</c:v>
                </c:pt>
                <c:pt idx="37">
                  <c:v>61.12</c:v>
                </c:pt>
                <c:pt idx="38">
                  <c:v>61.91</c:v>
                </c:pt>
                <c:pt idx="39">
                  <c:v>61.96</c:v>
                </c:pt>
                <c:pt idx="40">
                  <c:v>62.12</c:v>
                </c:pt>
                <c:pt idx="41">
                  <c:v>62.2</c:v>
                </c:pt>
                <c:pt idx="42">
                  <c:v>65.7</c:v>
                </c:pt>
                <c:pt idx="43">
                  <c:v>65.79</c:v>
                </c:pt>
                <c:pt idx="44">
                  <c:v>66.46</c:v>
                </c:pt>
                <c:pt idx="45">
                  <c:v>66.5</c:v>
                </c:pt>
                <c:pt idx="46">
                  <c:v>66.7</c:v>
                </c:pt>
                <c:pt idx="47">
                  <c:v>70</c:v>
                </c:pt>
                <c:pt idx="48">
                  <c:v>70.12</c:v>
                </c:pt>
                <c:pt idx="49">
                  <c:v>70.16</c:v>
                </c:pt>
                <c:pt idx="50">
                  <c:v>70.19</c:v>
                </c:pt>
                <c:pt idx="51">
                  <c:v>70.49</c:v>
                </c:pt>
                <c:pt idx="52">
                  <c:v>75</c:v>
                </c:pt>
                <c:pt idx="53">
                  <c:v>75.065</c:v>
                </c:pt>
                <c:pt idx="54">
                  <c:v>75.13</c:v>
                </c:pt>
                <c:pt idx="55">
                  <c:v>76.46</c:v>
                </c:pt>
                <c:pt idx="56">
                  <c:v>79.6</c:v>
                </c:pt>
                <c:pt idx="57">
                  <c:v>84.6</c:v>
                </c:pt>
                <c:pt idx="58">
                  <c:v>84.8</c:v>
                </c:pt>
                <c:pt idx="59">
                  <c:v>84.83</c:v>
                </c:pt>
                <c:pt idx="60">
                  <c:v>86.1</c:v>
                </c:pt>
                <c:pt idx="61">
                  <c:v>89.3</c:v>
                </c:pt>
                <c:pt idx="62">
                  <c:v>89.33</c:v>
                </c:pt>
                <c:pt idx="63">
                  <c:v>89.37</c:v>
                </c:pt>
                <c:pt idx="64">
                  <c:v>89.49</c:v>
                </c:pt>
                <c:pt idx="65">
                  <c:v>89.6</c:v>
                </c:pt>
                <c:pt idx="66">
                  <c:v>89.79</c:v>
                </c:pt>
                <c:pt idx="67">
                  <c:v>90.8</c:v>
                </c:pt>
                <c:pt idx="68">
                  <c:v>90.98</c:v>
                </c:pt>
                <c:pt idx="69">
                  <c:v>94.36</c:v>
                </c:pt>
                <c:pt idx="70">
                  <c:v>94.38</c:v>
                </c:pt>
                <c:pt idx="71">
                  <c:v>94.97</c:v>
                </c:pt>
                <c:pt idx="72">
                  <c:v>98.9</c:v>
                </c:pt>
                <c:pt idx="73">
                  <c:v>100.25</c:v>
                </c:pt>
                <c:pt idx="74">
                  <c:v>103.9</c:v>
                </c:pt>
                <c:pt idx="75">
                  <c:v>103.97</c:v>
                </c:pt>
                <c:pt idx="76">
                  <c:v>104.31</c:v>
                </c:pt>
                <c:pt idx="77">
                  <c:v>104.36</c:v>
                </c:pt>
                <c:pt idx="78">
                  <c:v>104.4</c:v>
                </c:pt>
                <c:pt idx="79">
                  <c:v>108.5</c:v>
                </c:pt>
                <c:pt idx="80">
                  <c:v>108.54</c:v>
                </c:pt>
                <c:pt idx="81">
                  <c:v>109.1</c:v>
                </c:pt>
                <c:pt idx="82">
                  <c:v>109.72</c:v>
                </c:pt>
                <c:pt idx="83">
                  <c:v>109.96</c:v>
                </c:pt>
                <c:pt idx="84">
                  <c:v>110.08</c:v>
                </c:pt>
                <c:pt idx="85">
                  <c:v>111.22</c:v>
                </c:pt>
                <c:pt idx="86">
                  <c:v>113.5</c:v>
                </c:pt>
                <c:pt idx="87">
                  <c:v>113.53</c:v>
                </c:pt>
                <c:pt idx="88">
                  <c:v>114.86</c:v>
                </c:pt>
                <c:pt idx="89">
                  <c:v>115.59</c:v>
                </c:pt>
                <c:pt idx="90">
                  <c:v>115.66</c:v>
                </c:pt>
                <c:pt idx="91">
                  <c:v>115.69</c:v>
                </c:pt>
                <c:pt idx="92">
                  <c:v>118.8</c:v>
                </c:pt>
                <c:pt idx="93">
                  <c:v>118.83</c:v>
                </c:pt>
                <c:pt idx="94">
                  <c:v>118.88</c:v>
                </c:pt>
                <c:pt idx="95">
                  <c:v>119.46</c:v>
                </c:pt>
                <c:pt idx="96">
                  <c:v>119.74</c:v>
                </c:pt>
                <c:pt idx="97">
                  <c:v>119.36</c:v>
                </c:pt>
                <c:pt idx="98">
                  <c:v>119.36</c:v>
                </c:pt>
                <c:pt idx="99">
                  <c:v>119.36</c:v>
                </c:pt>
                <c:pt idx="100">
                  <c:v>123</c:v>
                </c:pt>
                <c:pt idx="101">
                  <c:v>119.36</c:v>
                </c:pt>
                <c:pt idx="102">
                  <c:v>119.36</c:v>
                </c:pt>
                <c:pt idx="103">
                  <c:v>119.36</c:v>
                </c:pt>
                <c:pt idx="104">
                  <c:v>124.39</c:v>
                </c:pt>
                <c:pt idx="105">
                  <c:v>125.23</c:v>
                </c:pt>
                <c:pt idx="106">
                  <c:v>119.36</c:v>
                </c:pt>
                <c:pt idx="107">
                  <c:v>119.36</c:v>
                </c:pt>
                <c:pt idx="108">
                  <c:v>127</c:v>
                </c:pt>
                <c:pt idx="109">
                  <c:v>119.36</c:v>
                </c:pt>
                <c:pt idx="110">
                  <c:v>119.36</c:v>
                </c:pt>
                <c:pt idx="111">
                  <c:v>119.36</c:v>
                </c:pt>
                <c:pt idx="112">
                  <c:v>119.36</c:v>
                </c:pt>
                <c:pt idx="113">
                  <c:v>128.5</c:v>
                </c:pt>
                <c:pt idx="114">
                  <c:v>119.36</c:v>
                </c:pt>
                <c:pt idx="115">
                  <c:v>119.36</c:v>
                </c:pt>
              </c:numCache>
            </c:numRef>
          </c:yVal>
          <c:smooth val="0"/>
        </c:ser>
        <c:axId val="31140916"/>
        <c:axId val="11832789"/>
      </c:scatterChart>
      <c:valAx>
        <c:axId val="311409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832789"/>
        <c:crosses val="autoZero"/>
        <c:crossBetween val="midCat"/>
        <c:dispUnits/>
        <c:majorUnit val="10"/>
      </c:valAx>
      <c:valAx>
        <c:axId val="11832789"/>
        <c:scaling>
          <c:orientation val="maxMin"/>
          <c:max val="13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1140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Sheet1!$AE$6</c:f>
              <c:strCache>
                <c:ptCount val="1"/>
                <c:pt idx="0">
                  <c:v>dunite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Sheet1!$AD$7:$AD$33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Sheet1!$AE$7:$AE$33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Sheet1!$AF$6</c:f>
              <c:strCache>
                <c:ptCount val="1"/>
                <c:pt idx="0">
                  <c:v>Harz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Sheet1!$AD$7:$AD$33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Sheet1!$AF$7:$AF$33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Sheet1!$AG$6</c:f>
              <c:strCache>
                <c:ptCount val="1"/>
                <c:pt idx="0">
                  <c:v>Gabbroic</c:v>
                </c:pt>
              </c:strCache>
            </c:strRef>
          </c:tx>
          <c:spPr>
            <a:pattFill prst="divo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Sheet1!$AD$7:$AD$33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Sheet1!$AG$7:$AG$33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Sheet1!$AH$6</c:f>
              <c:strCache>
                <c:ptCount val="1"/>
                <c:pt idx="0">
                  <c:v>Serp/Crap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Sheet1!$AD$7:$AD$33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Sheet1!$AH$7:$AH$33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gapWidth val="30"/>
        <c:axId val="39386238"/>
        <c:axId val="18931823"/>
      </c:barChart>
      <c:catAx>
        <c:axId val="39386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31823"/>
        <c:crosses val="autoZero"/>
        <c:auto val="1"/>
        <c:lblOffset val="100"/>
        <c:noMultiLvlLbl val="0"/>
      </c:catAx>
      <c:valAx>
        <c:axId val="18931823"/>
        <c:scaling>
          <c:orientation val="minMax"/>
          <c:max val="10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8623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190500</xdr:colOff>
      <xdr:row>5</xdr:row>
      <xdr:rowOff>219075</xdr:rowOff>
    </xdr:from>
    <xdr:to>
      <xdr:col>56</xdr:col>
      <xdr:colOff>2533650</xdr:colOff>
      <xdr:row>28</xdr:row>
      <xdr:rowOff>485775</xdr:rowOff>
    </xdr:to>
    <xdr:graphicFrame>
      <xdr:nvGraphicFramePr>
        <xdr:cNvPr id="1" name="Chart 3"/>
        <xdr:cNvGraphicFramePr/>
      </xdr:nvGraphicFramePr>
      <xdr:xfrm>
        <a:off x="21478875" y="1695450"/>
        <a:ext cx="30099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361950</xdr:colOff>
      <xdr:row>2</xdr:row>
      <xdr:rowOff>9525</xdr:rowOff>
    </xdr:from>
    <xdr:to>
      <xdr:col>37</xdr:col>
      <xdr:colOff>447675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5146000" y="314325"/>
        <a:ext cx="26860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workbookViewId="0" topLeftCell="A1">
      <selection activeCell="A7" sqref="A7"/>
    </sheetView>
  </sheetViews>
  <sheetFormatPr defaultColWidth="9.00390625" defaultRowHeight="12"/>
  <cols>
    <col min="1" max="1" width="8.25390625" style="0" customWidth="1"/>
    <col min="2" max="3" width="4.00390625" style="2" customWidth="1"/>
    <col min="4" max="4" width="7.125" style="40" customWidth="1"/>
    <col min="5" max="5" width="5.75390625" style="47" customWidth="1"/>
    <col min="6" max="6" width="5.375" style="47" customWidth="1"/>
    <col min="7" max="7" width="5.375" style="40" customWidth="1"/>
    <col min="8" max="8" width="5.125" style="40" customWidth="1"/>
    <col min="9" max="9" width="7.875" style="85" customWidth="1"/>
    <col min="10" max="10" width="6.875" style="85" customWidth="1"/>
    <col min="11" max="11" width="5.875" style="2" customWidth="1"/>
    <col min="12" max="12" width="15.375" style="280" customWidth="1"/>
    <col min="13" max="14" width="4.75390625" style="56" bestFit="1" customWidth="1"/>
    <col min="15" max="17" width="2.875" style="2" customWidth="1"/>
    <col min="18" max="18" width="2.875" style="44" customWidth="1"/>
    <col min="19" max="19" width="2.875" style="2" customWidth="1"/>
    <col min="20" max="20" width="5.375" style="2" customWidth="1"/>
    <col min="21" max="22" width="3.75390625" style="2" customWidth="1"/>
    <col min="23" max="23" width="4.25390625" style="44" customWidth="1"/>
    <col min="24" max="24" width="3.00390625" style="2" customWidth="1"/>
    <col min="25" max="25" width="3.00390625" style="51" customWidth="1"/>
    <col min="26" max="26" width="3.00390625" style="56" customWidth="1"/>
    <col min="27" max="27" width="3.875" style="56" customWidth="1"/>
    <col min="28" max="28" width="4.375" style="59" bestFit="1" customWidth="1"/>
    <col min="29" max="29" width="3.00390625" style="92" customWidth="1"/>
    <col min="30" max="30" width="6.375" style="2" bestFit="1" customWidth="1"/>
    <col min="31" max="32" width="3.00390625" style="2" customWidth="1"/>
    <col min="33" max="33" width="4.375" style="44" bestFit="1" customWidth="1"/>
    <col min="34" max="34" width="3.00390625" style="2" customWidth="1"/>
    <col min="35" max="35" width="3.00390625" style="7" customWidth="1"/>
    <col min="36" max="38" width="3.00390625" style="2" customWidth="1"/>
    <col min="39" max="39" width="4.375" style="44" bestFit="1" customWidth="1"/>
    <col min="40" max="40" width="3.00390625" style="2" customWidth="1"/>
    <col min="41" max="41" width="3.875" style="7" customWidth="1"/>
    <col min="42" max="42" width="34.00390625" style="52" customWidth="1"/>
    <col min="43" max="43" width="5.00390625" style="41" customWidth="1"/>
    <col min="44" max="44" width="8.25390625" style="0" customWidth="1"/>
    <col min="45" max="45" width="7.875" style="187" customWidth="1"/>
    <col min="46" max="46" width="4.00390625" style="2" customWidth="1"/>
    <col min="47" max="47" width="4.75390625" style="2" customWidth="1"/>
    <col min="48" max="48" width="3.375" style="2" customWidth="1"/>
    <col min="49" max="49" width="4.75390625" style="2" customWidth="1"/>
    <col min="50" max="50" width="3.375" style="2" customWidth="1"/>
    <col min="51" max="51" width="4.75390625" style="2" customWidth="1"/>
    <col min="52" max="52" width="5.25390625" style="2" customWidth="1"/>
    <col min="53" max="56" width="4.375" style="2" customWidth="1"/>
    <col min="57" max="57" width="58.375" style="0" customWidth="1"/>
    <col min="58" max="58" width="11.375" style="0" customWidth="1"/>
    <col min="59" max="59" width="29.875" style="0" customWidth="1"/>
    <col min="60" max="60" width="7.875" style="0" customWidth="1"/>
    <col min="61" max="16384" width="11.375" style="0" customWidth="1"/>
  </cols>
  <sheetData>
    <row r="1" spans="1:52" ht="18">
      <c r="A1" s="1" t="s">
        <v>301</v>
      </c>
      <c r="AR1" s="1"/>
      <c r="AZ1" s="1"/>
    </row>
    <row r="3" spans="1:42" ht="11.25">
      <c r="A3" t="s">
        <v>340</v>
      </c>
      <c r="U3" s="38"/>
      <c r="AL3" s="38"/>
      <c r="AN3" s="38"/>
      <c r="AO3" s="70"/>
      <c r="AP3" s="67"/>
    </row>
    <row r="4" spans="1:56" s="3" customFormat="1" ht="12">
      <c r="A4" s="8" t="s">
        <v>414</v>
      </c>
      <c r="B4" s="4"/>
      <c r="C4" s="4"/>
      <c r="D4" s="10" t="s">
        <v>326</v>
      </c>
      <c r="E4" s="48"/>
      <c r="F4" s="48"/>
      <c r="G4" s="10"/>
      <c r="H4" s="10"/>
      <c r="I4" s="86" t="s">
        <v>326</v>
      </c>
      <c r="J4" s="86"/>
      <c r="K4" s="11"/>
      <c r="L4" s="281"/>
      <c r="M4" s="5"/>
      <c r="N4" s="5"/>
      <c r="O4" s="12"/>
      <c r="P4" s="13" t="s">
        <v>333</v>
      </c>
      <c r="Q4" s="13"/>
      <c r="R4" s="45"/>
      <c r="S4" s="13"/>
      <c r="T4" s="12"/>
      <c r="V4" s="13" t="s">
        <v>290</v>
      </c>
      <c r="W4" s="45"/>
      <c r="X4" s="13"/>
      <c r="Y4" s="12"/>
      <c r="Z4" s="13"/>
      <c r="AA4" s="13" t="s">
        <v>291</v>
      </c>
      <c r="AB4" s="45"/>
      <c r="AC4" s="14"/>
      <c r="AD4" s="13"/>
      <c r="AE4" s="13"/>
      <c r="AF4" s="13" t="s">
        <v>334</v>
      </c>
      <c r="AG4" s="45"/>
      <c r="AH4" s="13"/>
      <c r="AI4" s="94"/>
      <c r="AJ4" s="13"/>
      <c r="AK4" s="13" t="s">
        <v>292</v>
      </c>
      <c r="AM4" s="45"/>
      <c r="AN4" s="5"/>
      <c r="AO4" s="94"/>
      <c r="AP4" s="297"/>
      <c r="AQ4" s="42"/>
      <c r="AR4" s="8"/>
      <c r="AS4" s="188" t="s">
        <v>326</v>
      </c>
      <c r="AT4" s="4"/>
      <c r="AU4" s="9"/>
      <c r="AV4" s="10"/>
      <c r="AW4" s="9"/>
      <c r="AX4" s="9"/>
      <c r="AY4" s="11"/>
      <c r="AZ4" s="11"/>
      <c r="BA4" s="11"/>
      <c r="BB4" s="11"/>
      <c r="BD4" s="11"/>
    </row>
    <row r="5" spans="1:57" s="3" customFormat="1" ht="63">
      <c r="A5" s="15" t="s">
        <v>327</v>
      </c>
      <c r="B5" s="16" t="s">
        <v>328</v>
      </c>
      <c r="C5" s="16" t="s">
        <v>108</v>
      </c>
      <c r="D5" s="17" t="s">
        <v>109</v>
      </c>
      <c r="E5" s="49" t="s">
        <v>452</v>
      </c>
      <c r="F5" s="49" t="s">
        <v>453</v>
      </c>
      <c r="G5" s="17" t="s">
        <v>329</v>
      </c>
      <c r="H5" s="272" t="s">
        <v>335</v>
      </c>
      <c r="I5" s="87" t="s">
        <v>330</v>
      </c>
      <c r="J5" s="87" t="s">
        <v>97</v>
      </c>
      <c r="K5" s="16" t="s">
        <v>140</v>
      </c>
      <c r="L5" s="282" t="s">
        <v>300</v>
      </c>
      <c r="M5" s="16" t="s">
        <v>95</v>
      </c>
      <c r="N5" s="16" t="s">
        <v>96</v>
      </c>
      <c r="O5" s="18" t="s">
        <v>331</v>
      </c>
      <c r="P5" s="37" t="s">
        <v>288</v>
      </c>
      <c r="Q5" s="19" t="s">
        <v>199</v>
      </c>
      <c r="R5" s="46" t="s">
        <v>289</v>
      </c>
      <c r="S5" s="19" t="s">
        <v>332</v>
      </c>
      <c r="T5" s="18" t="s">
        <v>331</v>
      </c>
      <c r="U5" s="37" t="s">
        <v>288</v>
      </c>
      <c r="V5" s="19" t="s">
        <v>199</v>
      </c>
      <c r="W5" s="46" t="s">
        <v>289</v>
      </c>
      <c r="X5" s="19" t="s">
        <v>332</v>
      </c>
      <c r="Y5" s="18" t="s">
        <v>331</v>
      </c>
      <c r="Z5" s="37" t="s">
        <v>288</v>
      </c>
      <c r="AA5" s="19" t="s">
        <v>199</v>
      </c>
      <c r="AB5" s="46" t="s">
        <v>289</v>
      </c>
      <c r="AC5" s="20" t="s">
        <v>332</v>
      </c>
      <c r="AD5" s="19" t="s">
        <v>331</v>
      </c>
      <c r="AE5" s="37" t="s">
        <v>288</v>
      </c>
      <c r="AF5" s="19" t="s">
        <v>199</v>
      </c>
      <c r="AG5" s="46" t="s">
        <v>289</v>
      </c>
      <c r="AH5" s="19" t="s">
        <v>332</v>
      </c>
      <c r="AI5" s="96" t="s">
        <v>101</v>
      </c>
      <c r="AJ5" s="19" t="s">
        <v>331</v>
      </c>
      <c r="AK5" s="37" t="s">
        <v>288</v>
      </c>
      <c r="AL5" s="19" t="s">
        <v>199</v>
      </c>
      <c r="AM5" s="46" t="s">
        <v>289</v>
      </c>
      <c r="AN5" s="19" t="s">
        <v>332</v>
      </c>
      <c r="AO5" s="54" t="s">
        <v>139</v>
      </c>
      <c r="AP5" s="298" t="s">
        <v>105</v>
      </c>
      <c r="AR5" s="43" t="s">
        <v>143</v>
      </c>
      <c r="AS5" s="189" t="s">
        <v>330</v>
      </c>
      <c r="AT5" s="16"/>
      <c r="AU5" s="16"/>
      <c r="AV5" s="17"/>
      <c r="AW5" s="16"/>
      <c r="AX5" s="16"/>
      <c r="AY5" s="16"/>
      <c r="AZ5" s="19"/>
      <c r="BA5" s="19"/>
      <c r="BB5" s="21"/>
      <c r="BC5" s="19"/>
      <c r="BD5" s="19"/>
      <c r="BE5" s="22"/>
    </row>
    <row r="6" spans="1:51" ht="21" customHeight="1">
      <c r="A6" t="s">
        <v>302</v>
      </c>
      <c r="B6" s="2" t="s">
        <v>423</v>
      </c>
      <c r="C6" s="2">
        <v>1</v>
      </c>
      <c r="D6" s="40" t="s">
        <v>307</v>
      </c>
      <c r="E6" s="41">
        <v>0</v>
      </c>
      <c r="F6" s="41">
        <v>29</v>
      </c>
      <c r="G6" s="40" t="s">
        <v>309</v>
      </c>
      <c r="H6" s="273"/>
      <c r="I6" s="85">
        <v>0</v>
      </c>
      <c r="K6" s="50">
        <v>2</v>
      </c>
      <c r="L6" s="280" t="s">
        <v>32</v>
      </c>
      <c r="O6" s="51">
        <v>89</v>
      </c>
      <c r="T6" s="50">
        <v>10</v>
      </c>
      <c r="U6" s="2">
        <v>0.2</v>
      </c>
      <c r="V6" s="2">
        <v>0.7</v>
      </c>
      <c r="W6" s="44">
        <v>1.2</v>
      </c>
      <c r="X6" s="2">
        <v>7</v>
      </c>
      <c r="Y6" s="50"/>
      <c r="AD6" s="95">
        <v>1</v>
      </c>
      <c r="AI6" s="6">
        <v>1</v>
      </c>
      <c r="AO6" s="6">
        <v>1.5</v>
      </c>
      <c r="AP6" s="52" t="s">
        <v>454</v>
      </c>
      <c r="AR6" s="166">
        <v>2</v>
      </c>
      <c r="AS6" s="187">
        <v>0</v>
      </c>
      <c r="AY6" s="6"/>
    </row>
    <row r="7" spans="4:51" ht="21" customHeight="1">
      <c r="D7" s="40" t="s">
        <v>308</v>
      </c>
      <c r="E7" s="41">
        <v>29</v>
      </c>
      <c r="F7" s="41">
        <v>62</v>
      </c>
      <c r="G7" s="40" t="s">
        <v>310</v>
      </c>
      <c r="H7" s="273"/>
      <c r="I7" s="85">
        <f>0+E7/100</f>
        <v>0.29</v>
      </c>
      <c r="K7" s="51">
        <v>16</v>
      </c>
      <c r="L7" s="280" t="s">
        <v>447</v>
      </c>
      <c r="O7" s="51"/>
      <c r="T7" s="51"/>
      <c r="AD7" s="56"/>
      <c r="AO7" s="7">
        <v>1</v>
      </c>
      <c r="AP7" s="52" t="s">
        <v>240</v>
      </c>
      <c r="AR7" s="167">
        <v>16</v>
      </c>
      <c r="AS7" s="187">
        <v>0.29</v>
      </c>
      <c r="AY7" s="7"/>
    </row>
    <row r="8" spans="1:51" ht="21" customHeight="1">
      <c r="A8" s="63"/>
      <c r="B8" s="38"/>
      <c r="C8" s="38"/>
      <c r="D8" s="64" t="s">
        <v>303</v>
      </c>
      <c r="E8" s="68">
        <v>62</v>
      </c>
      <c r="F8" s="68">
        <v>68</v>
      </c>
      <c r="G8" s="64" t="s">
        <v>311</v>
      </c>
      <c r="H8" s="274"/>
      <c r="I8" s="90">
        <f>0+E8/100</f>
        <v>0.62</v>
      </c>
      <c r="J8" s="208">
        <f>I8+(F8-E8)/100</f>
        <v>0.6799999999999999</v>
      </c>
      <c r="K8" s="69">
        <v>1</v>
      </c>
      <c r="L8" s="283" t="s">
        <v>31</v>
      </c>
      <c r="M8" s="38"/>
      <c r="N8" s="38"/>
      <c r="O8" s="69">
        <v>98</v>
      </c>
      <c r="P8" s="38"/>
      <c r="Q8" s="38"/>
      <c r="R8" s="66"/>
      <c r="S8" s="38"/>
      <c r="T8" s="69"/>
      <c r="U8" s="38"/>
      <c r="V8" s="38"/>
      <c r="W8" s="66"/>
      <c r="X8" s="38"/>
      <c r="Y8" s="69"/>
      <c r="Z8" s="38"/>
      <c r="AA8" s="38"/>
      <c r="AB8" s="66"/>
      <c r="AC8" s="93"/>
      <c r="AD8" s="38">
        <v>1.5</v>
      </c>
      <c r="AE8" s="38"/>
      <c r="AF8" s="38"/>
      <c r="AG8" s="66"/>
      <c r="AH8" s="38"/>
      <c r="AI8" s="70">
        <v>1</v>
      </c>
      <c r="AJ8" s="38"/>
      <c r="AK8" s="38"/>
      <c r="AL8" s="38"/>
      <c r="AM8" s="66"/>
      <c r="AN8" s="38"/>
      <c r="AO8" s="70"/>
      <c r="AP8" s="67" t="s">
        <v>455</v>
      </c>
      <c r="AQ8" s="68"/>
      <c r="AR8" s="168">
        <v>1</v>
      </c>
      <c r="AS8" s="190">
        <v>0.62</v>
      </c>
      <c r="AY8" s="7"/>
    </row>
    <row r="9" spans="1:51" ht="21" customHeight="1">
      <c r="A9" t="s">
        <v>302</v>
      </c>
      <c r="B9" s="2" t="s">
        <v>171</v>
      </c>
      <c r="C9" s="2">
        <v>1</v>
      </c>
      <c r="D9" s="40" t="s">
        <v>304</v>
      </c>
      <c r="E9" s="41">
        <v>0</v>
      </c>
      <c r="F9" s="41">
        <v>7</v>
      </c>
      <c r="G9" s="40" t="s">
        <v>424</v>
      </c>
      <c r="H9" s="273"/>
      <c r="I9" s="85">
        <v>12.9</v>
      </c>
      <c r="K9" s="51">
        <v>16</v>
      </c>
      <c r="L9" s="280" t="s">
        <v>240</v>
      </c>
      <c r="O9" s="51"/>
      <c r="T9" s="51"/>
      <c r="AD9" s="56"/>
      <c r="AO9" s="7">
        <v>1</v>
      </c>
      <c r="AP9" s="52" t="s">
        <v>240</v>
      </c>
      <c r="AR9" s="167">
        <v>16</v>
      </c>
      <c r="AS9" s="187">
        <v>12.9</v>
      </c>
      <c r="AY9" s="7"/>
    </row>
    <row r="10" spans="4:51" ht="21" customHeight="1">
      <c r="D10" s="40" t="s">
        <v>305</v>
      </c>
      <c r="E10" s="41">
        <v>7</v>
      </c>
      <c r="F10" s="41">
        <v>13</v>
      </c>
      <c r="G10" s="40" t="s">
        <v>169</v>
      </c>
      <c r="H10" s="273"/>
      <c r="I10" s="85">
        <f>12.9+E10/100</f>
        <v>12.97</v>
      </c>
      <c r="K10" s="51">
        <v>16</v>
      </c>
      <c r="L10" s="280" t="s">
        <v>240</v>
      </c>
      <c r="O10" s="51"/>
      <c r="T10" s="51"/>
      <c r="AD10" s="56"/>
      <c r="AP10" s="52" t="s">
        <v>456</v>
      </c>
      <c r="AR10" s="167">
        <v>16</v>
      </c>
      <c r="AS10" s="187">
        <v>12.97</v>
      </c>
      <c r="AY10" s="7"/>
    </row>
    <row r="11" spans="4:51" ht="33.75">
      <c r="D11" s="40" t="s">
        <v>242</v>
      </c>
      <c r="E11" s="41">
        <v>13</v>
      </c>
      <c r="F11" s="41">
        <v>88</v>
      </c>
      <c r="G11" s="40" t="s">
        <v>241</v>
      </c>
      <c r="H11" s="273"/>
      <c r="I11" s="85">
        <f>12.9+E11/100</f>
        <v>13.030000000000001</v>
      </c>
      <c r="K11" s="51">
        <v>1</v>
      </c>
      <c r="L11" s="280" t="s">
        <v>31</v>
      </c>
      <c r="O11" s="51">
        <v>98</v>
      </c>
      <c r="T11" s="51"/>
      <c r="AD11" s="56">
        <v>2</v>
      </c>
      <c r="AI11" s="7">
        <v>1</v>
      </c>
      <c r="AP11" s="52" t="s">
        <v>457</v>
      </c>
      <c r="AR11" s="167">
        <v>1</v>
      </c>
      <c r="AS11" s="187">
        <v>13.03</v>
      </c>
      <c r="AY11" s="7"/>
    </row>
    <row r="12" spans="1:51" ht="21" customHeight="1">
      <c r="A12" s="63"/>
      <c r="B12" s="38"/>
      <c r="C12" s="38"/>
      <c r="D12" s="64" t="s">
        <v>306</v>
      </c>
      <c r="E12" s="68">
        <v>76</v>
      </c>
      <c r="F12" s="68">
        <v>88</v>
      </c>
      <c r="G12" s="64" t="s">
        <v>170</v>
      </c>
      <c r="H12" s="274"/>
      <c r="I12" s="90">
        <f>12.9+E12/100</f>
        <v>13.66</v>
      </c>
      <c r="J12" s="208">
        <f>I12+(F12-E12)/100</f>
        <v>13.78</v>
      </c>
      <c r="K12" s="69">
        <v>1</v>
      </c>
      <c r="L12" s="283" t="s">
        <v>31</v>
      </c>
      <c r="M12" s="38"/>
      <c r="N12" s="38"/>
      <c r="O12" s="69">
        <v>98</v>
      </c>
      <c r="P12" s="38"/>
      <c r="Q12" s="38"/>
      <c r="R12" s="66"/>
      <c r="S12" s="38"/>
      <c r="T12" s="69"/>
      <c r="U12" s="38"/>
      <c r="V12" s="38"/>
      <c r="W12" s="66"/>
      <c r="X12" s="38"/>
      <c r="Y12" s="69"/>
      <c r="Z12" s="38"/>
      <c r="AA12" s="38"/>
      <c r="AB12" s="66"/>
      <c r="AC12" s="93"/>
      <c r="AD12" s="38">
        <v>1.5</v>
      </c>
      <c r="AE12" s="38"/>
      <c r="AF12" s="38"/>
      <c r="AG12" s="66"/>
      <c r="AH12" s="38"/>
      <c r="AI12" s="70">
        <v>1</v>
      </c>
      <c r="AJ12" s="38"/>
      <c r="AK12" s="38"/>
      <c r="AL12" s="38"/>
      <c r="AM12" s="66"/>
      <c r="AN12" s="38"/>
      <c r="AO12" s="70"/>
      <c r="AP12" s="67" t="s">
        <v>458</v>
      </c>
      <c r="AQ12" s="68"/>
      <c r="AR12" s="168">
        <v>1</v>
      </c>
      <c r="AS12" s="190">
        <v>13.66</v>
      </c>
      <c r="AY12" s="7"/>
    </row>
    <row r="13" spans="1:56" s="55" customFormat="1" ht="22.5">
      <c r="A13" t="s">
        <v>302</v>
      </c>
      <c r="B13" s="2" t="s">
        <v>243</v>
      </c>
      <c r="C13" s="2">
        <v>1</v>
      </c>
      <c r="D13" s="57" t="s">
        <v>244</v>
      </c>
      <c r="E13" s="61">
        <v>0</v>
      </c>
      <c r="F13" s="61">
        <v>110</v>
      </c>
      <c r="G13" s="57" t="s">
        <v>246</v>
      </c>
      <c r="H13" s="273"/>
      <c r="I13" s="84">
        <v>17.9</v>
      </c>
      <c r="J13" s="84"/>
      <c r="K13" s="50">
        <v>11</v>
      </c>
      <c r="L13" s="284" t="s">
        <v>428</v>
      </c>
      <c r="M13" s="56"/>
      <c r="N13" s="56"/>
      <c r="O13" s="51"/>
      <c r="P13" s="56"/>
      <c r="Q13" s="56"/>
      <c r="R13" s="59"/>
      <c r="S13" s="56"/>
      <c r="T13" s="50">
        <v>10</v>
      </c>
      <c r="U13" s="56"/>
      <c r="V13" s="56"/>
      <c r="W13" s="59" t="s">
        <v>11</v>
      </c>
      <c r="X13" s="56">
        <v>7</v>
      </c>
      <c r="Y13" s="50">
        <v>20</v>
      </c>
      <c r="Z13" s="56"/>
      <c r="AA13" s="56"/>
      <c r="AB13" s="59" t="s">
        <v>13</v>
      </c>
      <c r="AC13" s="92">
        <v>7</v>
      </c>
      <c r="AD13" s="95">
        <v>15</v>
      </c>
      <c r="AE13" s="62" t="s">
        <v>14</v>
      </c>
      <c r="AF13" s="56"/>
      <c r="AG13" s="59" t="s">
        <v>13</v>
      </c>
      <c r="AH13" s="56">
        <v>7</v>
      </c>
      <c r="AI13" s="6"/>
      <c r="AJ13" s="56">
        <v>40</v>
      </c>
      <c r="AK13" s="56"/>
      <c r="AL13" s="56"/>
      <c r="AM13" s="59" t="s">
        <v>15</v>
      </c>
      <c r="AN13" s="56">
        <v>5</v>
      </c>
      <c r="AO13" s="6"/>
      <c r="AP13" s="60" t="s">
        <v>12</v>
      </c>
      <c r="AQ13" s="61"/>
      <c r="AR13" s="166">
        <v>11</v>
      </c>
      <c r="AS13" s="191">
        <v>17.9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1:56" s="55" customFormat="1" ht="21.75" customHeight="1" thickBot="1">
      <c r="A14" s="63"/>
      <c r="B14" s="38"/>
      <c r="C14" s="38"/>
      <c r="D14" s="64" t="s">
        <v>245</v>
      </c>
      <c r="E14" s="68">
        <v>110</v>
      </c>
      <c r="F14" s="68">
        <v>120</v>
      </c>
      <c r="G14" s="64" t="s">
        <v>311</v>
      </c>
      <c r="H14" s="274"/>
      <c r="I14" s="88">
        <f>I13+E14/100</f>
        <v>19</v>
      </c>
      <c r="J14" s="208">
        <f>I14+(F14-E14)/100</f>
        <v>19.1</v>
      </c>
      <c r="K14" s="97">
        <v>16</v>
      </c>
      <c r="L14" s="285" t="s">
        <v>240</v>
      </c>
      <c r="M14" s="56"/>
      <c r="N14" s="56"/>
      <c r="O14" s="69"/>
      <c r="P14" s="38"/>
      <c r="Q14" s="38"/>
      <c r="R14" s="66"/>
      <c r="S14" s="38"/>
      <c r="T14" s="69"/>
      <c r="U14" s="38"/>
      <c r="V14" s="38"/>
      <c r="W14" s="66"/>
      <c r="X14" s="38"/>
      <c r="Y14" s="69"/>
      <c r="Z14" s="38"/>
      <c r="AA14" s="38"/>
      <c r="AB14" s="66"/>
      <c r="AC14" s="93"/>
      <c r="AD14" s="38"/>
      <c r="AE14" s="38"/>
      <c r="AF14" s="38"/>
      <c r="AG14" s="66"/>
      <c r="AH14" s="38"/>
      <c r="AI14" s="70"/>
      <c r="AJ14" s="38"/>
      <c r="AK14" s="38"/>
      <c r="AL14" s="38"/>
      <c r="AM14" s="66"/>
      <c r="AN14" s="38"/>
      <c r="AO14" s="70"/>
      <c r="AP14" s="67" t="s">
        <v>6</v>
      </c>
      <c r="AQ14" s="68"/>
      <c r="AR14" s="169">
        <v>16</v>
      </c>
      <c r="AS14" s="192">
        <v>19</v>
      </c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s="55" customFormat="1" ht="21" customHeight="1">
      <c r="A15" t="s">
        <v>302</v>
      </c>
      <c r="B15" s="2" t="s">
        <v>247</v>
      </c>
      <c r="C15" s="2">
        <v>1</v>
      </c>
      <c r="D15" s="57" t="s">
        <v>248</v>
      </c>
      <c r="E15" s="61">
        <v>0</v>
      </c>
      <c r="F15" s="61">
        <v>9</v>
      </c>
      <c r="G15" s="57" t="s">
        <v>16</v>
      </c>
      <c r="H15" s="273"/>
      <c r="I15" s="84">
        <v>22.4</v>
      </c>
      <c r="J15" s="84"/>
      <c r="K15" s="51">
        <v>1</v>
      </c>
      <c r="L15" s="280" t="s">
        <v>31</v>
      </c>
      <c r="M15" s="56"/>
      <c r="N15" s="56"/>
      <c r="O15" s="51">
        <v>97</v>
      </c>
      <c r="P15" s="56"/>
      <c r="Q15" s="56"/>
      <c r="R15" s="59"/>
      <c r="S15" s="56"/>
      <c r="T15" s="51">
        <v>2</v>
      </c>
      <c r="U15" s="56"/>
      <c r="V15" s="56"/>
      <c r="W15" s="59" t="s">
        <v>19</v>
      </c>
      <c r="X15" s="56">
        <v>7</v>
      </c>
      <c r="Y15" s="51"/>
      <c r="Z15" s="56"/>
      <c r="AA15" s="56"/>
      <c r="AB15" s="59"/>
      <c r="AC15" s="92"/>
      <c r="AD15" s="56">
        <v>1</v>
      </c>
      <c r="AE15" s="56"/>
      <c r="AF15" s="56"/>
      <c r="AG15" s="59"/>
      <c r="AH15" s="56">
        <v>7</v>
      </c>
      <c r="AI15" s="7">
        <v>0</v>
      </c>
      <c r="AJ15" s="56"/>
      <c r="AK15" s="56"/>
      <c r="AL15" s="56"/>
      <c r="AM15" s="59"/>
      <c r="AN15" s="56"/>
      <c r="AO15" s="7"/>
      <c r="AP15" s="60" t="s">
        <v>265</v>
      </c>
      <c r="AQ15" s="61"/>
      <c r="AR15" s="167">
        <v>1</v>
      </c>
      <c r="AS15" s="191">
        <v>22.4</v>
      </c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</row>
    <row r="16" spans="1:56" s="55" customFormat="1" ht="21" customHeight="1">
      <c r="A16"/>
      <c r="B16" s="2"/>
      <c r="C16" s="2"/>
      <c r="D16" s="57"/>
      <c r="E16" s="61">
        <v>9</v>
      </c>
      <c r="F16" s="61">
        <v>18.5</v>
      </c>
      <c r="G16" s="57" t="s">
        <v>17</v>
      </c>
      <c r="H16" s="273"/>
      <c r="I16" s="84">
        <f>22.4+E16/100</f>
        <v>22.49</v>
      </c>
      <c r="J16" s="84"/>
      <c r="K16" s="51">
        <v>18</v>
      </c>
      <c r="L16" s="280" t="s">
        <v>264</v>
      </c>
      <c r="M16" s="56"/>
      <c r="N16" s="56"/>
      <c r="O16" s="51"/>
      <c r="P16" s="56"/>
      <c r="Q16" s="56"/>
      <c r="R16" s="59"/>
      <c r="S16" s="56"/>
      <c r="T16" s="51"/>
      <c r="U16" s="56"/>
      <c r="V16" s="56"/>
      <c r="W16" s="59"/>
      <c r="X16" s="56"/>
      <c r="Y16" s="51"/>
      <c r="Z16" s="56"/>
      <c r="AA16" s="56"/>
      <c r="AB16" s="59"/>
      <c r="AC16" s="92"/>
      <c r="AD16" s="56"/>
      <c r="AE16" s="56"/>
      <c r="AF16" s="56"/>
      <c r="AG16" s="59"/>
      <c r="AH16" s="56"/>
      <c r="AI16" s="7"/>
      <c r="AJ16" s="56"/>
      <c r="AK16" s="56"/>
      <c r="AL16" s="56"/>
      <c r="AM16" s="59"/>
      <c r="AN16" s="56"/>
      <c r="AO16" s="7"/>
      <c r="AP16" s="60" t="s">
        <v>161</v>
      </c>
      <c r="AQ16" s="61"/>
      <c r="AR16" s="167">
        <v>18</v>
      </c>
      <c r="AS16" s="191">
        <v>22.49</v>
      </c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s="55" customFormat="1" ht="21" customHeight="1">
      <c r="A17"/>
      <c r="B17" s="2"/>
      <c r="C17" s="2"/>
      <c r="D17" s="57"/>
      <c r="E17" s="61">
        <v>18.5</v>
      </c>
      <c r="F17" s="61">
        <v>59</v>
      </c>
      <c r="G17" s="57" t="s">
        <v>18</v>
      </c>
      <c r="H17" s="273"/>
      <c r="I17" s="84">
        <f aca="true" t="shared" si="0" ref="I17:I22">22.4+E17/100</f>
        <v>22.584999999999997</v>
      </c>
      <c r="J17" s="84"/>
      <c r="K17" s="51">
        <v>1</v>
      </c>
      <c r="L17" s="280" t="s">
        <v>31</v>
      </c>
      <c r="M17" s="56"/>
      <c r="N17" s="56"/>
      <c r="O17" s="51">
        <v>97</v>
      </c>
      <c r="P17" s="56"/>
      <c r="Q17" s="56"/>
      <c r="R17" s="59"/>
      <c r="S17" s="56"/>
      <c r="T17" s="51">
        <v>2</v>
      </c>
      <c r="U17" s="56"/>
      <c r="V17" s="56"/>
      <c r="W17" s="59" t="s">
        <v>19</v>
      </c>
      <c r="X17" s="56">
        <v>7</v>
      </c>
      <c r="Y17" s="51"/>
      <c r="Z17" s="56"/>
      <c r="AA17" s="56"/>
      <c r="AB17" s="59"/>
      <c r="AC17" s="92"/>
      <c r="AD17" s="56">
        <v>1</v>
      </c>
      <c r="AE17" s="56"/>
      <c r="AF17" s="56"/>
      <c r="AG17" s="59"/>
      <c r="AH17" s="56">
        <v>7</v>
      </c>
      <c r="AI17" s="7">
        <v>0</v>
      </c>
      <c r="AJ17" s="56"/>
      <c r="AK17" s="56"/>
      <c r="AL17" s="56"/>
      <c r="AM17" s="59"/>
      <c r="AN17" s="56"/>
      <c r="AO17" s="7"/>
      <c r="AP17" s="60" t="s">
        <v>265</v>
      </c>
      <c r="AQ17" s="61"/>
      <c r="AR17" s="167">
        <v>1</v>
      </c>
      <c r="AS17" s="191">
        <v>22.585</v>
      </c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2:56" s="55" customFormat="1" ht="21" customHeight="1">
      <c r="B18" s="56"/>
      <c r="C18" s="56"/>
      <c r="D18" s="57" t="s">
        <v>249</v>
      </c>
      <c r="E18" s="61">
        <v>59</v>
      </c>
      <c r="F18" s="61">
        <v>63</v>
      </c>
      <c r="G18" s="57" t="s">
        <v>252</v>
      </c>
      <c r="H18" s="273"/>
      <c r="I18" s="84">
        <f t="shared" si="0"/>
        <v>22.99</v>
      </c>
      <c r="J18" s="84"/>
      <c r="K18" s="51">
        <v>16</v>
      </c>
      <c r="L18" s="280" t="s">
        <v>240</v>
      </c>
      <c r="M18" s="56"/>
      <c r="N18" s="56"/>
      <c r="O18" s="51"/>
      <c r="P18" s="56"/>
      <c r="Q18" s="56"/>
      <c r="R18" s="59"/>
      <c r="S18" s="56"/>
      <c r="T18" s="51"/>
      <c r="U18" s="56"/>
      <c r="V18" s="56"/>
      <c r="W18" s="59"/>
      <c r="X18" s="56"/>
      <c r="Y18" s="51"/>
      <c r="Z18" s="56"/>
      <c r="AA18" s="56"/>
      <c r="AB18" s="59"/>
      <c r="AC18" s="92"/>
      <c r="AD18" s="56"/>
      <c r="AE18" s="56"/>
      <c r="AF18" s="56"/>
      <c r="AG18" s="59"/>
      <c r="AH18" s="56"/>
      <c r="AI18" s="7"/>
      <c r="AJ18" s="56"/>
      <c r="AK18" s="56"/>
      <c r="AL18" s="56"/>
      <c r="AM18" s="59"/>
      <c r="AN18" s="56"/>
      <c r="AO18" s="7"/>
      <c r="AP18" s="60" t="s">
        <v>41</v>
      </c>
      <c r="AQ18" s="61"/>
      <c r="AR18" s="167">
        <v>16</v>
      </c>
      <c r="AS18" s="191">
        <v>22.99</v>
      </c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</row>
    <row r="19" spans="2:56" s="55" customFormat="1" ht="21" customHeight="1">
      <c r="B19" s="56"/>
      <c r="C19" s="56"/>
      <c r="D19" s="57" t="s">
        <v>250</v>
      </c>
      <c r="E19" s="61">
        <v>63</v>
      </c>
      <c r="F19" s="61">
        <v>68</v>
      </c>
      <c r="G19" s="57" t="s">
        <v>253</v>
      </c>
      <c r="H19" s="273"/>
      <c r="I19" s="84">
        <f t="shared" si="0"/>
        <v>23.029999999999998</v>
      </c>
      <c r="J19" s="84"/>
      <c r="K19" s="7">
        <v>16</v>
      </c>
      <c r="L19" s="286" t="s">
        <v>240</v>
      </c>
      <c r="M19" s="56"/>
      <c r="N19" s="56"/>
      <c r="O19" s="51"/>
      <c r="P19" s="56"/>
      <c r="Q19" s="56"/>
      <c r="R19" s="59"/>
      <c r="S19" s="56"/>
      <c r="T19" s="51"/>
      <c r="U19" s="56"/>
      <c r="V19" s="56"/>
      <c r="W19" s="59"/>
      <c r="X19" s="56"/>
      <c r="Y19" s="51"/>
      <c r="Z19" s="56"/>
      <c r="AA19" s="56"/>
      <c r="AB19" s="59"/>
      <c r="AC19" s="92"/>
      <c r="AD19" s="56"/>
      <c r="AE19" s="56"/>
      <c r="AF19" s="56"/>
      <c r="AG19" s="59"/>
      <c r="AH19" s="56"/>
      <c r="AI19" s="7"/>
      <c r="AJ19" s="56"/>
      <c r="AK19" s="56"/>
      <c r="AL19" s="56"/>
      <c r="AM19" s="59"/>
      <c r="AN19" s="56"/>
      <c r="AO19" s="7"/>
      <c r="AP19" s="60" t="s">
        <v>7</v>
      </c>
      <c r="AQ19" s="61"/>
      <c r="AR19" s="170">
        <v>16</v>
      </c>
      <c r="AS19" s="191">
        <v>23.03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2:56" s="55" customFormat="1" ht="22.5">
      <c r="B20" s="56"/>
      <c r="C20" s="56"/>
      <c r="D20" s="57" t="s">
        <v>251</v>
      </c>
      <c r="E20" s="61">
        <v>68</v>
      </c>
      <c r="F20" s="61">
        <v>137</v>
      </c>
      <c r="G20" s="57" t="s">
        <v>254</v>
      </c>
      <c r="H20" s="273"/>
      <c r="I20" s="84">
        <f t="shared" si="0"/>
        <v>23.08</v>
      </c>
      <c r="J20" s="84"/>
      <c r="K20" s="7">
        <v>11</v>
      </c>
      <c r="L20" s="287" t="s">
        <v>428</v>
      </c>
      <c r="M20" s="56"/>
      <c r="N20" s="56"/>
      <c r="O20" s="51"/>
      <c r="P20" s="56"/>
      <c r="Q20" s="56"/>
      <c r="R20" s="59"/>
      <c r="S20" s="56"/>
      <c r="T20" s="51">
        <v>10</v>
      </c>
      <c r="U20" s="56"/>
      <c r="V20" s="56"/>
      <c r="W20" s="59" t="s">
        <v>11</v>
      </c>
      <c r="X20" s="56">
        <v>7</v>
      </c>
      <c r="Y20" s="51">
        <v>30</v>
      </c>
      <c r="Z20" s="56"/>
      <c r="AA20" s="56"/>
      <c r="AB20" s="82" t="s">
        <v>15</v>
      </c>
      <c r="AC20" s="92">
        <v>7</v>
      </c>
      <c r="AD20" s="56">
        <v>10</v>
      </c>
      <c r="AE20" s="62" t="s">
        <v>14</v>
      </c>
      <c r="AF20" s="56"/>
      <c r="AG20" s="59" t="s">
        <v>11</v>
      </c>
      <c r="AH20" s="56">
        <v>7</v>
      </c>
      <c r="AI20" s="7"/>
      <c r="AJ20" s="56">
        <v>40</v>
      </c>
      <c r="AK20" s="56"/>
      <c r="AL20" s="56"/>
      <c r="AM20" s="59" t="s">
        <v>11</v>
      </c>
      <c r="AN20" s="56">
        <v>5</v>
      </c>
      <c r="AO20" s="7"/>
      <c r="AP20" s="60" t="s">
        <v>155</v>
      </c>
      <c r="AQ20" s="61"/>
      <c r="AR20" s="170">
        <v>11</v>
      </c>
      <c r="AS20" s="191">
        <v>23.08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</row>
    <row r="21" spans="2:56" s="55" customFormat="1" ht="21" customHeight="1">
      <c r="B21" s="56"/>
      <c r="C21" s="56"/>
      <c r="D21" s="57" t="s">
        <v>38</v>
      </c>
      <c r="E21" s="61">
        <v>137</v>
      </c>
      <c r="F21" s="61">
        <v>145</v>
      </c>
      <c r="G21" s="57" t="s">
        <v>39</v>
      </c>
      <c r="H21" s="273"/>
      <c r="I21" s="84">
        <f t="shared" si="0"/>
        <v>23.77</v>
      </c>
      <c r="J21" s="84"/>
      <c r="K21" s="7">
        <v>16</v>
      </c>
      <c r="L21" s="286" t="s">
        <v>240</v>
      </c>
      <c r="M21" s="56"/>
      <c r="N21" s="56"/>
      <c r="O21" s="51"/>
      <c r="P21" s="56"/>
      <c r="Q21" s="56"/>
      <c r="R21" s="59"/>
      <c r="S21" s="56"/>
      <c r="T21" s="51"/>
      <c r="U21" s="56"/>
      <c r="V21" s="56"/>
      <c r="W21" s="59"/>
      <c r="X21" s="56"/>
      <c r="Y21" s="51"/>
      <c r="Z21" s="56"/>
      <c r="AA21" s="56"/>
      <c r="AB21" s="82"/>
      <c r="AC21" s="92"/>
      <c r="AD21" s="56"/>
      <c r="AE21" s="62"/>
      <c r="AF21" s="56"/>
      <c r="AG21" s="59"/>
      <c r="AH21" s="56"/>
      <c r="AI21" s="7"/>
      <c r="AJ21" s="56"/>
      <c r="AK21" s="56"/>
      <c r="AL21" s="56"/>
      <c r="AM21" s="59"/>
      <c r="AN21" s="56"/>
      <c r="AO21" s="7"/>
      <c r="AP21" s="60"/>
      <c r="AQ21" s="61"/>
      <c r="AR21" s="170">
        <v>16</v>
      </c>
      <c r="AS21" s="191">
        <v>23.77</v>
      </c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s="55" customFormat="1" ht="21" customHeight="1" thickBot="1">
      <c r="A22" s="63"/>
      <c r="B22" s="38"/>
      <c r="C22" s="38"/>
      <c r="D22" s="64" t="s">
        <v>37</v>
      </c>
      <c r="E22" s="68">
        <v>145</v>
      </c>
      <c r="F22" s="68">
        <v>150</v>
      </c>
      <c r="G22" s="64" t="s">
        <v>40</v>
      </c>
      <c r="H22" s="274"/>
      <c r="I22" s="90">
        <f t="shared" si="0"/>
        <v>23.849999999999998</v>
      </c>
      <c r="J22" s="208">
        <f>I22+(F22-E22)/100</f>
        <v>23.9</v>
      </c>
      <c r="K22" s="97">
        <v>16</v>
      </c>
      <c r="L22" s="285" t="s">
        <v>240</v>
      </c>
      <c r="M22" s="56"/>
      <c r="N22" s="56"/>
      <c r="O22" s="69"/>
      <c r="P22" s="38"/>
      <c r="Q22" s="38"/>
      <c r="R22" s="66"/>
      <c r="S22" s="38"/>
      <c r="T22" s="69"/>
      <c r="U22" s="38"/>
      <c r="V22" s="38"/>
      <c r="W22" s="66"/>
      <c r="X22" s="38"/>
      <c r="Y22" s="69"/>
      <c r="Z22" s="38"/>
      <c r="AA22" s="38"/>
      <c r="AB22" s="66"/>
      <c r="AC22" s="93"/>
      <c r="AD22" s="38"/>
      <c r="AE22" s="38"/>
      <c r="AF22" s="38"/>
      <c r="AG22" s="66"/>
      <c r="AH22" s="38"/>
      <c r="AI22" s="70"/>
      <c r="AJ22" s="38"/>
      <c r="AK22" s="38"/>
      <c r="AL22" s="38"/>
      <c r="AM22" s="66"/>
      <c r="AN22" s="38"/>
      <c r="AO22" s="70"/>
      <c r="AP22" s="67" t="s">
        <v>6</v>
      </c>
      <c r="AQ22" s="68"/>
      <c r="AR22" s="169">
        <v>16</v>
      </c>
      <c r="AS22" s="190">
        <v>23.85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s="55" customFormat="1" ht="21" customHeight="1">
      <c r="A23" s="55" t="s">
        <v>302</v>
      </c>
      <c r="B23" s="56" t="s">
        <v>255</v>
      </c>
      <c r="C23" s="56">
        <v>1</v>
      </c>
      <c r="D23" s="57" t="s">
        <v>256</v>
      </c>
      <c r="E23" s="61">
        <v>0</v>
      </c>
      <c r="F23" s="61">
        <v>6</v>
      </c>
      <c r="G23" s="57" t="s">
        <v>424</v>
      </c>
      <c r="H23" s="273"/>
      <c r="I23" s="84">
        <v>27.4</v>
      </c>
      <c r="J23" s="84"/>
      <c r="K23" s="51">
        <v>1</v>
      </c>
      <c r="L23" s="280" t="s">
        <v>31</v>
      </c>
      <c r="M23" s="56"/>
      <c r="N23" s="56"/>
      <c r="O23" s="51"/>
      <c r="P23" s="56"/>
      <c r="Q23" s="56"/>
      <c r="R23" s="59"/>
      <c r="S23" s="56"/>
      <c r="T23" s="51">
        <v>2</v>
      </c>
      <c r="U23" s="56"/>
      <c r="V23" s="56"/>
      <c r="W23" s="59" t="s">
        <v>11</v>
      </c>
      <c r="X23" s="56">
        <v>7</v>
      </c>
      <c r="Y23" s="51"/>
      <c r="Z23" s="56"/>
      <c r="AA23" s="56"/>
      <c r="AB23" s="59"/>
      <c r="AC23" s="92"/>
      <c r="AD23" s="56"/>
      <c r="AE23" s="56"/>
      <c r="AF23" s="56"/>
      <c r="AG23" s="59"/>
      <c r="AH23" s="56"/>
      <c r="AI23" s="7"/>
      <c r="AJ23" s="56"/>
      <c r="AK23" s="56"/>
      <c r="AL23" s="56"/>
      <c r="AM23" s="59"/>
      <c r="AN23" s="56"/>
      <c r="AO23" s="7"/>
      <c r="AP23" s="60" t="s">
        <v>265</v>
      </c>
      <c r="AQ23" s="61"/>
      <c r="AR23" s="167">
        <v>1</v>
      </c>
      <c r="AS23" s="191">
        <v>27.4</v>
      </c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2:56" s="55" customFormat="1" ht="21" customHeight="1">
      <c r="B24" s="56"/>
      <c r="C24" s="56"/>
      <c r="D24" s="57" t="s">
        <v>257</v>
      </c>
      <c r="E24" s="61">
        <v>6</v>
      </c>
      <c r="F24" s="61">
        <v>30</v>
      </c>
      <c r="G24" s="57" t="s">
        <v>261</v>
      </c>
      <c r="H24" s="273"/>
      <c r="I24" s="84">
        <f>27.4+E24/100</f>
        <v>27.459999999999997</v>
      </c>
      <c r="J24" s="84"/>
      <c r="K24" s="51">
        <v>16</v>
      </c>
      <c r="L24" s="280" t="s">
        <v>240</v>
      </c>
      <c r="M24" s="56"/>
      <c r="N24" s="56"/>
      <c r="O24" s="51"/>
      <c r="P24" s="56"/>
      <c r="Q24" s="56"/>
      <c r="R24" s="59"/>
      <c r="S24" s="56"/>
      <c r="T24" s="51"/>
      <c r="U24" s="56"/>
      <c r="V24" s="56"/>
      <c r="W24" s="59"/>
      <c r="X24" s="56"/>
      <c r="Y24" s="51"/>
      <c r="Z24" s="56"/>
      <c r="AA24" s="56"/>
      <c r="AB24" s="59"/>
      <c r="AC24" s="92"/>
      <c r="AD24" s="56"/>
      <c r="AE24" s="56"/>
      <c r="AF24" s="56"/>
      <c r="AG24" s="59"/>
      <c r="AH24" s="56"/>
      <c r="AI24" s="7"/>
      <c r="AJ24" s="56"/>
      <c r="AK24" s="56"/>
      <c r="AL24" s="56"/>
      <c r="AM24" s="59"/>
      <c r="AN24" s="56"/>
      <c r="AO24" s="7"/>
      <c r="AP24" s="60" t="s">
        <v>8</v>
      </c>
      <c r="AQ24" s="61"/>
      <c r="AR24" s="167">
        <v>16</v>
      </c>
      <c r="AS24" s="191">
        <v>27.46</v>
      </c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</row>
    <row r="25" spans="2:56" s="55" customFormat="1" ht="21" customHeight="1">
      <c r="B25" s="56"/>
      <c r="C25" s="56"/>
      <c r="D25" s="57" t="s">
        <v>258</v>
      </c>
      <c r="E25" s="61">
        <v>30</v>
      </c>
      <c r="F25" s="61">
        <v>34</v>
      </c>
      <c r="G25" s="57" t="s">
        <v>262</v>
      </c>
      <c r="H25" s="273"/>
      <c r="I25" s="84">
        <f>27.4+E25/100</f>
        <v>27.7</v>
      </c>
      <c r="J25" s="84"/>
      <c r="K25" s="7">
        <v>16</v>
      </c>
      <c r="L25" s="286" t="s">
        <v>240</v>
      </c>
      <c r="M25" s="56"/>
      <c r="N25" s="56"/>
      <c r="O25" s="51"/>
      <c r="P25" s="56"/>
      <c r="Q25" s="56"/>
      <c r="R25" s="59"/>
      <c r="S25" s="56"/>
      <c r="T25" s="51"/>
      <c r="U25" s="56"/>
      <c r="V25" s="56"/>
      <c r="W25" s="59"/>
      <c r="X25" s="56"/>
      <c r="Y25" s="51"/>
      <c r="Z25" s="56"/>
      <c r="AA25" s="56"/>
      <c r="AB25" s="59"/>
      <c r="AC25" s="92"/>
      <c r="AD25" s="56"/>
      <c r="AE25" s="56"/>
      <c r="AF25" s="56"/>
      <c r="AG25" s="59"/>
      <c r="AH25" s="56"/>
      <c r="AI25" s="7"/>
      <c r="AJ25" s="56"/>
      <c r="AK25" s="56"/>
      <c r="AL25" s="56"/>
      <c r="AM25" s="59"/>
      <c r="AN25" s="56"/>
      <c r="AO25" s="7"/>
      <c r="AP25" s="60" t="s">
        <v>7</v>
      </c>
      <c r="AQ25" s="61"/>
      <c r="AR25" s="170">
        <v>16</v>
      </c>
      <c r="AS25" s="191">
        <v>27.7</v>
      </c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2:56" s="55" customFormat="1" ht="21" customHeight="1">
      <c r="B26" s="56"/>
      <c r="C26" s="56"/>
      <c r="D26" s="57" t="s">
        <v>259</v>
      </c>
      <c r="E26" s="61">
        <v>35</v>
      </c>
      <c r="F26" s="61">
        <v>85</v>
      </c>
      <c r="G26" s="57" t="s">
        <v>263</v>
      </c>
      <c r="H26" s="273"/>
      <c r="I26" s="84">
        <f>27.4+E26/100</f>
        <v>27.75</v>
      </c>
      <c r="J26" s="84"/>
      <c r="K26" s="98">
        <v>18</v>
      </c>
      <c r="L26" s="280" t="s">
        <v>264</v>
      </c>
      <c r="M26" s="56"/>
      <c r="N26" s="56"/>
      <c r="O26" s="51"/>
      <c r="P26" s="56"/>
      <c r="Q26" s="56"/>
      <c r="R26" s="59"/>
      <c r="S26" s="56"/>
      <c r="T26" s="51"/>
      <c r="U26" s="56"/>
      <c r="V26" s="56"/>
      <c r="W26" s="59"/>
      <c r="X26" s="56"/>
      <c r="Y26" s="51"/>
      <c r="Z26" s="56"/>
      <c r="AA26" s="56"/>
      <c r="AB26" s="59"/>
      <c r="AC26" s="92"/>
      <c r="AD26" s="56"/>
      <c r="AE26" s="56"/>
      <c r="AF26" s="56"/>
      <c r="AG26" s="59"/>
      <c r="AH26" s="56"/>
      <c r="AI26" s="7"/>
      <c r="AJ26" s="56"/>
      <c r="AK26" s="56"/>
      <c r="AL26" s="56"/>
      <c r="AM26" s="59"/>
      <c r="AN26" s="56"/>
      <c r="AO26" s="7"/>
      <c r="AP26" s="60"/>
      <c r="AQ26" s="61"/>
      <c r="AR26" s="171">
        <v>18</v>
      </c>
      <c r="AS26" s="191">
        <v>27.75</v>
      </c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</row>
    <row r="27" spans="1:56" s="55" customFormat="1" ht="21" customHeight="1">
      <c r="A27" s="63"/>
      <c r="B27" s="38"/>
      <c r="C27" s="38"/>
      <c r="D27" s="64" t="s">
        <v>260</v>
      </c>
      <c r="E27" s="68">
        <v>85</v>
      </c>
      <c r="F27" s="68">
        <v>92</v>
      </c>
      <c r="G27" s="64" t="s">
        <v>252</v>
      </c>
      <c r="H27" s="273"/>
      <c r="I27" s="84">
        <f>27.4+E27/100</f>
        <v>28.25</v>
      </c>
      <c r="J27" s="208">
        <f>I27+(F27-E27)/100</f>
        <v>28.32</v>
      </c>
      <c r="K27" s="76">
        <v>16</v>
      </c>
      <c r="L27" s="286" t="s">
        <v>240</v>
      </c>
      <c r="M27" s="56"/>
      <c r="N27" s="56"/>
      <c r="O27" s="69"/>
      <c r="P27" s="38"/>
      <c r="Q27" s="38"/>
      <c r="R27" s="66"/>
      <c r="S27" s="38"/>
      <c r="T27" s="69"/>
      <c r="U27" s="38"/>
      <c r="V27" s="38"/>
      <c r="W27" s="66"/>
      <c r="X27" s="38"/>
      <c r="Y27" s="69"/>
      <c r="Z27" s="38"/>
      <c r="AA27" s="38"/>
      <c r="AB27" s="66"/>
      <c r="AC27" s="93"/>
      <c r="AD27" s="38"/>
      <c r="AE27" s="38"/>
      <c r="AF27" s="38"/>
      <c r="AG27" s="66"/>
      <c r="AH27" s="38"/>
      <c r="AI27" s="70"/>
      <c r="AJ27" s="38"/>
      <c r="AK27" s="38"/>
      <c r="AL27" s="38"/>
      <c r="AM27" s="66"/>
      <c r="AN27" s="38"/>
      <c r="AO27" s="70"/>
      <c r="AP27" s="71" t="s">
        <v>7</v>
      </c>
      <c r="AQ27" s="68"/>
      <c r="AR27" s="172">
        <v>16</v>
      </c>
      <c r="AS27" s="191">
        <v>28.25</v>
      </c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</row>
    <row r="28" spans="1:56" s="55" customFormat="1" ht="33.75">
      <c r="A28" s="72" t="s">
        <v>302</v>
      </c>
      <c r="B28" s="73" t="s">
        <v>266</v>
      </c>
      <c r="C28" s="73">
        <v>1</v>
      </c>
      <c r="D28" s="74" t="s">
        <v>267</v>
      </c>
      <c r="E28" s="79">
        <v>0</v>
      </c>
      <c r="F28" s="79">
        <v>38</v>
      </c>
      <c r="G28" s="74" t="s">
        <v>0</v>
      </c>
      <c r="H28" s="275"/>
      <c r="I28" s="89">
        <v>31.9</v>
      </c>
      <c r="J28" s="208">
        <f>I28+(F28-E28)/100</f>
        <v>32.28</v>
      </c>
      <c r="K28" s="70">
        <v>16</v>
      </c>
      <c r="L28" s="286" t="s">
        <v>240</v>
      </c>
      <c r="M28" s="56"/>
      <c r="N28" s="56"/>
      <c r="O28" s="80"/>
      <c r="P28" s="73"/>
      <c r="Q28" s="73"/>
      <c r="R28" s="77"/>
      <c r="S28" s="73"/>
      <c r="T28" s="80"/>
      <c r="U28" s="73"/>
      <c r="V28" s="73"/>
      <c r="W28" s="77"/>
      <c r="X28" s="73"/>
      <c r="Y28" s="80"/>
      <c r="Z28" s="73"/>
      <c r="AA28" s="73"/>
      <c r="AB28" s="77"/>
      <c r="AC28" s="91"/>
      <c r="AD28" s="73"/>
      <c r="AE28" s="73"/>
      <c r="AF28" s="73"/>
      <c r="AG28" s="77"/>
      <c r="AH28" s="73"/>
      <c r="AI28" s="76"/>
      <c r="AJ28" s="73"/>
      <c r="AK28" s="73"/>
      <c r="AL28" s="73"/>
      <c r="AM28" s="77"/>
      <c r="AN28" s="83" t="s">
        <v>11</v>
      </c>
      <c r="AO28" s="76"/>
      <c r="AP28" s="78" t="s">
        <v>9</v>
      </c>
      <c r="AQ28" s="79"/>
      <c r="AR28" s="173">
        <v>16</v>
      </c>
      <c r="AS28" s="193">
        <v>31.9</v>
      </c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1:56" s="55" customFormat="1" ht="45">
      <c r="A29" s="63" t="s">
        <v>302</v>
      </c>
      <c r="B29" s="38" t="s">
        <v>268</v>
      </c>
      <c r="C29" s="38">
        <v>1</v>
      </c>
      <c r="D29" s="64" t="s">
        <v>271</v>
      </c>
      <c r="E29" s="68">
        <v>0</v>
      </c>
      <c r="F29" s="68">
        <v>145</v>
      </c>
      <c r="G29" s="64" t="s">
        <v>1</v>
      </c>
      <c r="H29" s="274"/>
      <c r="I29" s="88">
        <v>36.9</v>
      </c>
      <c r="J29" s="208">
        <f>I29+(F29-E29)/100</f>
        <v>38.35</v>
      </c>
      <c r="K29" s="70">
        <v>16</v>
      </c>
      <c r="L29" s="286" t="s">
        <v>240</v>
      </c>
      <c r="M29" s="56"/>
      <c r="N29" s="56"/>
      <c r="O29" s="69"/>
      <c r="P29" s="38"/>
      <c r="Q29" s="38"/>
      <c r="R29" s="66"/>
      <c r="S29" s="38"/>
      <c r="T29" s="69"/>
      <c r="U29" s="38"/>
      <c r="V29" s="38"/>
      <c r="W29" s="66"/>
      <c r="X29" s="38"/>
      <c r="Y29" s="69"/>
      <c r="Z29" s="38"/>
      <c r="AA29" s="38"/>
      <c r="AB29" s="66"/>
      <c r="AC29" s="93"/>
      <c r="AD29" s="38"/>
      <c r="AE29" s="38"/>
      <c r="AF29" s="38"/>
      <c r="AG29" s="66"/>
      <c r="AH29" s="38"/>
      <c r="AI29" s="70"/>
      <c r="AJ29" s="38"/>
      <c r="AK29" s="38"/>
      <c r="AL29" s="38"/>
      <c r="AM29" s="66"/>
      <c r="AN29" s="38"/>
      <c r="AO29" s="70"/>
      <c r="AP29" s="67" t="s">
        <v>459</v>
      </c>
      <c r="AQ29" s="68"/>
      <c r="AR29" s="173">
        <v>16</v>
      </c>
      <c r="AS29" s="192">
        <v>36.9</v>
      </c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s="55" customFormat="1" ht="21.75" customHeight="1">
      <c r="A30" s="55" t="s">
        <v>302</v>
      </c>
      <c r="B30" s="56" t="s">
        <v>269</v>
      </c>
      <c r="C30" s="56">
        <v>1</v>
      </c>
      <c r="D30" s="57" t="s">
        <v>272</v>
      </c>
      <c r="E30" s="61">
        <v>0</v>
      </c>
      <c r="F30" s="61">
        <v>4</v>
      </c>
      <c r="G30" s="57" t="s">
        <v>424</v>
      </c>
      <c r="H30" s="273"/>
      <c r="I30" s="84">
        <v>41.4</v>
      </c>
      <c r="J30" s="84"/>
      <c r="K30" s="51">
        <v>2</v>
      </c>
      <c r="L30" s="284" t="s">
        <v>32</v>
      </c>
      <c r="M30" s="95"/>
      <c r="N30" s="95"/>
      <c r="O30" s="50"/>
      <c r="P30" s="56"/>
      <c r="Q30" s="56"/>
      <c r="R30" s="59"/>
      <c r="S30" s="56"/>
      <c r="T30" s="51">
        <v>15</v>
      </c>
      <c r="U30" s="56"/>
      <c r="V30" s="56" t="s">
        <v>50</v>
      </c>
      <c r="W30" s="59"/>
      <c r="X30" s="56">
        <v>7</v>
      </c>
      <c r="Y30" s="51"/>
      <c r="Z30" s="56"/>
      <c r="AA30" s="56"/>
      <c r="AB30" s="59"/>
      <c r="AC30" s="92"/>
      <c r="AD30" s="56" t="s">
        <v>51</v>
      </c>
      <c r="AE30" s="56"/>
      <c r="AF30" s="56"/>
      <c r="AG30" s="59"/>
      <c r="AH30" s="56">
        <v>7</v>
      </c>
      <c r="AI30" s="7">
        <v>0</v>
      </c>
      <c r="AJ30" s="56"/>
      <c r="AK30" s="56"/>
      <c r="AL30" s="56"/>
      <c r="AM30" s="59"/>
      <c r="AN30" s="56"/>
      <c r="AO30" s="7">
        <v>2.5</v>
      </c>
      <c r="AP30" s="60" t="s">
        <v>460</v>
      </c>
      <c r="AQ30" s="61"/>
      <c r="AR30" s="167">
        <v>2</v>
      </c>
      <c r="AS30" s="191">
        <v>41.4</v>
      </c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</row>
    <row r="31" spans="1:56" s="55" customFormat="1" ht="21.75" customHeight="1">
      <c r="A31" s="63"/>
      <c r="B31" s="38"/>
      <c r="C31" s="38"/>
      <c r="D31" s="64" t="s">
        <v>273</v>
      </c>
      <c r="E31" s="68">
        <v>4</v>
      </c>
      <c r="F31" s="68">
        <v>13</v>
      </c>
      <c r="G31" s="64" t="s">
        <v>2</v>
      </c>
      <c r="H31" s="274"/>
      <c r="I31" s="88">
        <f>41.4+E31/100</f>
        <v>41.44</v>
      </c>
      <c r="J31" s="208">
        <f>I31+(F31-E31)/100</f>
        <v>41.53</v>
      </c>
      <c r="K31" s="76">
        <v>16</v>
      </c>
      <c r="L31" s="286" t="s">
        <v>240</v>
      </c>
      <c r="M31" s="56"/>
      <c r="N31" s="56"/>
      <c r="O31" s="69"/>
      <c r="P31" s="38"/>
      <c r="Q31" s="38"/>
      <c r="R31" s="66"/>
      <c r="S31" s="38"/>
      <c r="T31" s="69"/>
      <c r="U31" s="38"/>
      <c r="V31" s="38"/>
      <c r="W31" s="66"/>
      <c r="X31" s="38"/>
      <c r="Y31" s="69"/>
      <c r="Z31" s="38"/>
      <c r="AA31" s="38"/>
      <c r="AB31" s="66"/>
      <c r="AC31" s="93"/>
      <c r="AD31" s="38"/>
      <c r="AE31" s="38"/>
      <c r="AF31" s="38"/>
      <c r="AG31" s="66"/>
      <c r="AH31" s="38"/>
      <c r="AI31" s="70"/>
      <c r="AJ31" s="38"/>
      <c r="AK31" s="38"/>
      <c r="AL31" s="38"/>
      <c r="AM31" s="66"/>
      <c r="AN31" s="38"/>
      <c r="AO31" s="70"/>
      <c r="AP31" s="67" t="s">
        <v>8</v>
      </c>
      <c r="AQ31" s="68"/>
      <c r="AR31" s="172">
        <v>16</v>
      </c>
      <c r="AS31" s="192">
        <v>41.44</v>
      </c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</row>
    <row r="32" spans="1:56" s="55" customFormat="1" ht="22.5">
      <c r="A32" s="55" t="s">
        <v>302</v>
      </c>
      <c r="B32" s="56" t="s">
        <v>270</v>
      </c>
      <c r="C32" s="56">
        <v>1</v>
      </c>
      <c r="D32" s="57" t="s">
        <v>274</v>
      </c>
      <c r="E32" s="61">
        <v>0</v>
      </c>
      <c r="F32" s="61">
        <v>37</v>
      </c>
      <c r="G32" s="57" t="s">
        <v>0</v>
      </c>
      <c r="H32" s="273"/>
      <c r="I32" s="84">
        <v>44.4</v>
      </c>
      <c r="J32" s="84"/>
      <c r="K32" s="76">
        <v>16</v>
      </c>
      <c r="L32" s="286" t="s">
        <v>240</v>
      </c>
      <c r="M32" s="56"/>
      <c r="N32" s="56"/>
      <c r="O32" s="51"/>
      <c r="P32" s="56"/>
      <c r="Q32" s="56"/>
      <c r="R32" s="59"/>
      <c r="S32" s="56"/>
      <c r="T32" s="51"/>
      <c r="U32" s="56"/>
      <c r="V32" s="56"/>
      <c r="W32" s="59"/>
      <c r="X32" s="56"/>
      <c r="Y32" s="51"/>
      <c r="Z32" s="56"/>
      <c r="AA32" s="56"/>
      <c r="AB32" s="59"/>
      <c r="AC32" s="92"/>
      <c r="AD32" s="56"/>
      <c r="AE32" s="56"/>
      <c r="AF32" s="56"/>
      <c r="AG32" s="59"/>
      <c r="AH32" s="56"/>
      <c r="AI32" s="7"/>
      <c r="AJ32" s="56"/>
      <c r="AK32" s="56"/>
      <c r="AL32" s="56"/>
      <c r="AM32" s="59"/>
      <c r="AN32" s="56"/>
      <c r="AO32" s="7"/>
      <c r="AP32" s="60" t="s">
        <v>276</v>
      </c>
      <c r="AQ32" s="61"/>
      <c r="AR32" s="172">
        <v>16</v>
      </c>
      <c r="AS32" s="191">
        <v>44.4</v>
      </c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</row>
    <row r="33" spans="1:56" s="55" customFormat="1" ht="21.75" customHeight="1">
      <c r="A33" s="63"/>
      <c r="B33" s="38"/>
      <c r="C33" s="38"/>
      <c r="D33" s="64" t="s">
        <v>275</v>
      </c>
      <c r="E33" s="68">
        <v>37</v>
      </c>
      <c r="F33" s="68">
        <v>50</v>
      </c>
      <c r="G33" s="64" t="s">
        <v>3</v>
      </c>
      <c r="H33" s="274"/>
      <c r="I33" s="88">
        <f>I32+E33/100</f>
        <v>44.769999999999996</v>
      </c>
      <c r="J33" s="208">
        <f>I33+(F33-E33)/100</f>
        <v>44.9</v>
      </c>
      <c r="K33" s="69">
        <v>2</v>
      </c>
      <c r="L33" s="283" t="s">
        <v>32</v>
      </c>
      <c r="M33" s="38"/>
      <c r="N33" s="38"/>
      <c r="O33" s="81" t="s">
        <v>10</v>
      </c>
      <c r="P33" s="38"/>
      <c r="Q33" s="38"/>
      <c r="R33" s="66"/>
      <c r="S33" s="38"/>
      <c r="T33" s="81" t="s">
        <v>4</v>
      </c>
      <c r="U33" s="38"/>
      <c r="V33" s="38" t="s">
        <v>5</v>
      </c>
      <c r="W33" s="66"/>
      <c r="X33" s="38"/>
      <c r="Y33" s="69"/>
      <c r="Z33" s="38"/>
      <c r="AA33" s="38"/>
      <c r="AB33" s="66"/>
      <c r="AC33" s="93"/>
      <c r="AD33" s="38">
        <v>2</v>
      </c>
      <c r="AE33" s="38"/>
      <c r="AF33" s="38"/>
      <c r="AG33" s="66"/>
      <c r="AH33" s="38">
        <v>7</v>
      </c>
      <c r="AI33" s="70">
        <v>0</v>
      </c>
      <c r="AJ33" s="38"/>
      <c r="AK33" s="38"/>
      <c r="AL33" s="38"/>
      <c r="AM33" s="66"/>
      <c r="AN33" s="38"/>
      <c r="AO33" s="70">
        <v>2.5</v>
      </c>
      <c r="AP33" s="67" t="s">
        <v>461</v>
      </c>
      <c r="AQ33" s="68"/>
      <c r="AR33" s="168">
        <v>2</v>
      </c>
      <c r="AS33" s="192">
        <v>44.77</v>
      </c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</row>
    <row r="34" spans="1:56" s="55" customFormat="1" ht="21.75" customHeight="1">
      <c r="A34" s="55" t="s">
        <v>302</v>
      </c>
      <c r="B34" s="56" t="s">
        <v>277</v>
      </c>
      <c r="C34" s="56">
        <v>1</v>
      </c>
      <c r="D34" s="57" t="s">
        <v>272</v>
      </c>
      <c r="E34" s="61">
        <v>0</v>
      </c>
      <c r="F34" s="61">
        <v>4</v>
      </c>
      <c r="G34" s="57" t="s">
        <v>424</v>
      </c>
      <c r="H34" s="273"/>
      <c r="I34" s="84">
        <v>46.4</v>
      </c>
      <c r="J34" s="84"/>
      <c r="K34" s="51">
        <v>2</v>
      </c>
      <c r="L34" s="284" t="s">
        <v>32</v>
      </c>
      <c r="M34" s="56"/>
      <c r="N34" s="56"/>
      <c r="O34" s="51">
        <v>80</v>
      </c>
      <c r="P34" s="56"/>
      <c r="Q34" s="56"/>
      <c r="R34" s="59"/>
      <c r="S34" s="56"/>
      <c r="T34" s="50">
        <v>20</v>
      </c>
      <c r="U34" s="56"/>
      <c r="V34" s="56"/>
      <c r="W34" s="59">
        <v>0.5</v>
      </c>
      <c r="X34" s="56">
        <v>7</v>
      </c>
      <c r="Y34" s="50"/>
      <c r="Z34" s="56"/>
      <c r="AA34" s="56"/>
      <c r="AB34" s="59"/>
      <c r="AC34" s="92"/>
      <c r="AD34" s="95"/>
      <c r="AE34" s="56"/>
      <c r="AF34" s="56"/>
      <c r="AG34" s="59"/>
      <c r="AH34" s="56"/>
      <c r="AI34" s="6"/>
      <c r="AJ34" s="56"/>
      <c r="AK34" s="56"/>
      <c r="AL34" s="56"/>
      <c r="AM34" s="59"/>
      <c r="AN34" s="56"/>
      <c r="AO34" s="6"/>
      <c r="AP34" s="60" t="s">
        <v>280</v>
      </c>
      <c r="AQ34" s="61"/>
      <c r="AR34" s="167">
        <v>2</v>
      </c>
      <c r="AS34" s="191">
        <v>46.4</v>
      </c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</row>
    <row r="35" spans="1:56" s="55" customFormat="1" ht="22.5">
      <c r="A35" s="63"/>
      <c r="B35" s="38"/>
      <c r="C35" s="38"/>
      <c r="D35" s="64" t="s">
        <v>278</v>
      </c>
      <c r="E35" s="68">
        <v>4</v>
      </c>
      <c r="F35" s="68">
        <v>37</v>
      </c>
      <c r="G35" s="64" t="s">
        <v>279</v>
      </c>
      <c r="H35" s="274"/>
      <c r="I35" s="88">
        <f>I34+E35/100</f>
        <v>46.44</v>
      </c>
      <c r="J35" s="208">
        <f>I35+(F35-E35)/100</f>
        <v>46.769999999999996</v>
      </c>
      <c r="K35" s="76">
        <v>16</v>
      </c>
      <c r="L35" s="286" t="s">
        <v>240</v>
      </c>
      <c r="M35" s="56"/>
      <c r="N35" s="56"/>
      <c r="O35" s="69"/>
      <c r="P35" s="38"/>
      <c r="Q35" s="38"/>
      <c r="R35" s="66"/>
      <c r="S35" s="38"/>
      <c r="T35" s="69"/>
      <c r="U35" s="38"/>
      <c r="V35" s="38"/>
      <c r="W35" s="66"/>
      <c r="X35" s="38"/>
      <c r="Y35" s="69"/>
      <c r="Z35" s="38"/>
      <c r="AA35" s="38"/>
      <c r="AB35" s="66"/>
      <c r="AC35" s="93"/>
      <c r="AD35" s="38"/>
      <c r="AE35" s="38"/>
      <c r="AF35" s="38"/>
      <c r="AG35" s="66"/>
      <c r="AH35" s="38"/>
      <c r="AI35" s="70"/>
      <c r="AJ35" s="38"/>
      <c r="AK35" s="38"/>
      <c r="AL35" s="38"/>
      <c r="AM35" s="66"/>
      <c r="AN35" s="38"/>
      <c r="AO35" s="70"/>
      <c r="AP35" s="67" t="s">
        <v>281</v>
      </c>
      <c r="AQ35" s="68"/>
      <c r="AR35" s="172">
        <v>16</v>
      </c>
      <c r="AS35" s="192">
        <v>46.44</v>
      </c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56" s="110" customFormat="1" ht="21.75" customHeight="1">
      <c r="A36" s="99" t="s">
        <v>302</v>
      </c>
      <c r="B36" s="100" t="s">
        <v>282</v>
      </c>
      <c r="C36" s="100">
        <v>1</v>
      </c>
      <c r="D36" s="101" t="s">
        <v>283</v>
      </c>
      <c r="E36" s="108">
        <v>0</v>
      </c>
      <c r="F36" s="108">
        <v>150</v>
      </c>
      <c r="G36" s="101" t="s">
        <v>424</v>
      </c>
      <c r="H36" s="276">
        <f aca="true" t="shared" si="1" ref="H36:H42">F36-E36</f>
        <v>150</v>
      </c>
      <c r="I36" s="103">
        <v>51</v>
      </c>
      <c r="J36" s="103">
        <f>I36+(F36-E36)/100</f>
        <v>52.5</v>
      </c>
      <c r="K36" s="135">
        <v>17</v>
      </c>
      <c r="L36" s="288" t="s">
        <v>103</v>
      </c>
      <c r="M36" s="100"/>
      <c r="N36" s="105"/>
      <c r="O36" s="104"/>
      <c r="P36" s="100"/>
      <c r="Q36" s="100"/>
      <c r="R36" s="106"/>
      <c r="S36" s="100"/>
      <c r="T36" s="104"/>
      <c r="U36" s="100"/>
      <c r="V36" s="100"/>
      <c r="W36" s="106"/>
      <c r="X36" s="100"/>
      <c r="Y36" s="104"/>
      <c r="Z36" s="100"/>
      <c r="AA36" s="100"/>
      <c r="AB36" s="106"/>
      <c r="AC36" s="107"/>
      <c r="AD36" s="100"/>
      <c r="AE36" s="100"/>
      <c r="AF36" s="100"/>
      <c r="AG36" s="106"/>
      <c r="AH36" s="100"/>
      <c r="AI36" s="105"/>
      <c r="AJ36" s="100"/>
      <c r="AK36" s="100"/>
      <c r="AL36" s="100"/>
      <c r="AM36" s="106"/>
      <c r="AN36" s="100"/>
      <c r="AO36" s="105"/>
      <c r="AP36" s="140" t="s">
        <v>284</v>
      </c>
      <c r="AQ36" s="108"/>
      <c r="AR36" s="174">
        <v>17</v>
      </c>
      <c r="AS36" s="194">
        <v>51</v>
      </c>
      <c r="AT36" s="109"/>
      <c r="AU36" s="109"/>
      <c r="AV36" s="109"/>
      <c r="AW36" s="109"/>
      <c r="AX36" s="109"/>
      <c r="AY36" s="109"/>
      <c r="BA36" s="109"/>
      <c r="BB36" s="109"/>
      <c r="BC36" s="109"/>
      <c r="BD36" s="109"/>
    </row>
    <row r="37" spans="1:56" s="110" customFormat="1" ht="21.75" customHeight="1">
      <c r="A37" s="110" t="s">
        <v>302</v>
      </c>
      <c r="B37" s="109" t="s">
        <v>282</v>
      </c>
      <c r="C37" s="109">
        <v>2</v>
      </c>
      <c r="D37" s="111" t="s">
        <v>285</v>
      </c>
      <c r="E37" s="118">
        <v>0</v>
      </c>
      <c r="F37" s="118">
        <v>135</v>
      </c>
      <c r="G37" s="111" t="s">
        <v>424</v>
      </c>
      <c r="H37" s="277">
        <f t="shared" si="1"/>
        <v>135</v>
      </c>
      <c r="I37" s="113">
        <v>52.5</v>
      </c>
      <c r="J37" s="113"/>
      <c r="K37" s="115">
        <v>17</v>
      </c>
      <c r="L37" s="289" t="s">
        <v>103</v>
      </c>
      <c r="M37" s="109"/>
      <c r="N37" s="115"/>
      <c r="O37" s="114"/>
      <c r="P37" s="109"/>
      <c r="Q37" s="109"/>
      <c r="R37" s="116"/>
      <c r="S37" s="109"/>
      <c r="T37" s="114"/>
      <c r="U37" s="109"/>
      <c r="V37" s="109"/>
      <c r="W37" s="116"/>
      <c r="X37" s="109"/>
      <c r="Y37" s="114"/>
      <c r="Z37" s="109"/>
      <c r="AA37" s="109"/>
      <c r="AB37" s="116"/>
      <c r="AC37" s="117"/>
      <c r="AD37" s="109"/>
      <c r="AE37" s="109"/>
      <c r="AF37" s="109"/>
      <c r="AG37" s="116"/>
      <c r="AH37" s="109"/>
      <c r="AI37" s="115"/>
      <c r="AJ37" s="109"/>
      <c r="AK37" s="109"/>
      <c r="AL37" s="109"/>
      <c r="AM37" s="116"/>
      <c r="AN37" s="109"/>
      <c r="AO37" s="115"/>
      <c r="AP37" s="141" t="s">
        <v>284</v>
      </c>
      <c r="AQ37" s="118"/>
      <c r="AR37" s="175">
        <v>17</v>
      </c>
      <c r="AS37" s="195">
        <v>52.5</v>
      </c>
      <c r="AT37" s="109"/>
      <c r="AU37" s="109"/>
      <c r="AV37" s="109"/>
      <c r="AW37" s="109"/>
      <c r="AX37" s="109"/>
      <c r="AY37" s="109"/>
      <c r="BA37" s="109"/>
      <c r="BB37" s="109"/>
      <c r="BC37" s="109"/>
      <c r="BD37" s="109"/>
    </row>
    <row r="38" spans="1:56" s="110" customFormat="1" ht="21.75" customHeight="1">
      <c r="A38" s="99"/>
      <c r="B38" s="100"/>
      <c r="C38" s="100"/>
      <c r="D38" s="101" t="s">
        <v>286</v>
      </c>
      <c r="E38" s="108">
        <v>135</v>
      </c>
      <c r="F38" s="108">
        <v>150</v>
      </c>
      <c r="G38" s="101" t="s">
        <v>287</v>
      </c>
      <c r="H38" s="278">
        <f t="shared" si="1"/>
        <v>15</v>
      </c>
      <c r="I38" s="103">
        <f>52.5+E38/100</f>
        <v>53.85</v>
      </c>
      <c r="J38" s="103">
        <f>I38+(F38-E38)/100</f>
        <v>54</v>
      </c>
      <c r="K38" s="76">
        <v>16</v>
      </c>
      <c r="L38" s="286" t="s">
        <v>240</v>
      </c>
      <c r="M38" s="56"/>
      <c r="N38" s="264">
        <f>F38-E38</f>
        <v>15</v>
      </c>
      <c r="O38" s="104"/>
      <c r="P38" s="100"/>
      <c r="Q38" s="100"/>
      <c r="R38" s="106"/>
      <c r="S38" s="100"/>
      <c r="T38" s="104"/>
      <c r="U38" s="100"/>
      <c r="V38" s="100"/>
      <c r="W38" s="106"/>
      <c r="X38" s="100"/>
      <c r="Y38" s="104"/>
      <c r="Z38" s="100"/>
      <c r="AA38" s="100"/>
      <c r="AB38" s="106"/>
      <c r="AC38" s="107"/>
      <c r="AD38" s="100"/>
      <c r="AE38" s="100"/>
      <c r="AF38" s="100"/>
      <c r="AG38" s="106"/>
      <c r="AH38" s="100"/>
      <c r="AI38" s="105"/>
      <c r="AJ38" s="100"/>
      <c r="AK38" s="100"/>
      <c r="AL38" s="100"/>
      <c r="AM38" s="106"/>
      <c r="AN38" s="100"/>
      <c r="AO38" s="105"/>
      <c r="AP38" s="140" t="s">
        <v>462</v>
      </c>
      <c r="AQ38" s="108"/>
      <c r="AR38" s="174">
        <v>16</v>
      </c>
      <c r="AS38" s="194">
        <v>53.85</v>
      </c>
      <c r="AT38" s="109"/>
      <c r="AU38" s="109"/>
      <c r="AV38" s="109"/>
      <c r="AW38" s="109"/>
      <c r="AX38" s="109"/>
      <c r="AY38" s="109"/>
      <c r="BA38" s="109"/>
      <c r="BB38" s="109"/>
      <c r="BC38" s="109"/>
      <c r="BD38" s="109"/>
    </row>
    <row r="39" spans="1:56" s="110" customFormat="1" ht="21" customHeight="1">
      <c r="A39" s="110" t="s">
        <v>302</v>
      </c>
      <c r="B39" s="109" t="s">
        <v>110</v>
      </c>
      <c r="C39" s="109">
        <v>1</v>
      </c>
      <c r="D39" s="111" t="s">
        <v>304</v>
      </c>
      <c r="E39" s="118">
        <v>0</v>
      </c>
      <c r="F39" s="118">
        <v>7</v>
      </c>
      <c r="G39" s="111" t="s">
        <v>424</v>
      </c>
      <c r="H39" s="277">
        <f t="shared" si="1"/>
        <v>7</v>
      </c>
      <c r="I39" s="113">
        <v>56</v>
      </c>
      <c r="J39" s="113"/>
      <c r="K39" s="76">
        <v>16</v>
      </c>
      <c r="L39" s="286" t="s">
        <v>240</v>
      </c>
      <c r="M39" s="56"/>
      <c r="N39" s="264">
        <f>F39-E39</f>
        <v>7</v>
      </c>
      <c r="O39" s="114"/>
      <c r="P39" s="109"/>
      <c r="Q39" s="109"/>
      <c r="R39" s="116"/>
      <c r="S39" s="109"/>
      <c r="T39" s="119"/>
      <c r="U39" s="109"/>
      <c r="V39" s="109"/>
      <c r="W39" s="116"/>
      <c r="X39" s="109"/>
      <c r="Y39" s="119"/>
      <c r="Z39" s="109"/>
      <c r="AA39" s="109"/>
      <c r="AB39" s="116"/>
      <c r="AC39" s="117"/>
      <c r="AD39" s="120"/>
      <c r="AE39" s="109"/>
      <c r="AF39" s="109"/>
      <c r="AG39" s="116"/>
      <c r="AH39" s="109"/>
      <c r="AI39" s="121"/>
      <c r="AJ39" s="109"/>
      <c r="AK39" s="109"/>
      <c r="AL39" s="109"/>
      <c r="AM39" s="116"/>
      <c r="AN39" s="109"/>
      <c r="AO39" s="121"/>
      <c r="AP39" s="141" t="s">
        <v>463</v>
      </c>
      <c r="AQ39" s="118"/>
      <c r="AR39" s="176">
        <v>16</v>
      </c>
      <c r="AS39" s="195">
        <v>56</v>
      </c>
      <c r="AT39" s="109"/>
      <c r="AU39" s="109"/>
      <c r="AV39" s="109"/>
      <c r="AW39" s="109"/>
      <c r="AX39" s="109"/>
      <c r="AY39" s="109"/>
      <c r="BA39" s="109"/>
      <c r="BB39" s="109"/>
      <c r="BC39" s="109"/>
      <c r="BD39" s="109"/>
    </row>
    <row r="40" spans="1:56" s="123" customFormat="1" ht="21" customHeight="1">
      <c r="A40" s="99"/>
      <c r="B40" s="100"/>
      <c r="C40" s="100"/>
      <c r="D40" s="101" t="s">
        <v>111</v>
      </c>
      <c r="E40" s="108">
        <v>7</v>
      </c>
      <c r="F40" s="108">
        <v>87</v>
      </c>
      <c r="G40" s="101" t="s">
        <v>200</v>
      </c>
      <c r="H40" s="278">
        <f t="shared" si="1"/>
        <v>80</v>
      </c>
      <c r="I40" s="103">
        <f>56+E40/100</f>
        <v>56.07</v>
      </c>
      <c r="J40" s="103">
        <f>I40+(F40-E40)/100</f>
        <v>56.87</v>
      </c>
      <c r="K40" s="105">
        <v>2</v>
      </c>
      <c r="L40" s="288" t="s">
        <v>32</v>
      </c>
      <c r="M40" s="100"/>
      <c r="N40" s="105"/>
      <c r="O40" s="104"/>
      <c r="P40" s="100"/>
      <c r="Q40" s="100"/>
      <c r="R40" s="106"/>
      <c r="S40" s="100"/>
      <c r="T40" s="104">
        <v>15</v>
      </c>
      <c r="U40" s="100"/>
      <c r="V40" s="100" t="s">
        <v>132</v>
      </c>
      <c r="W40" s="106"/>
      <c r="X40" s="100">
        <v>7</v>
      </c>
      <c r="Y40" s="104"/>
      <c r="Z40" s="100"/>
      <c r="AA40" s="100"/>
      <c r="AB40" s="106"/>
      <c r="AC40" s="107"/>
      <c r="AD40" s="100">
        <v>1</v>
      </c>
      <c r="AE40" s="100"/>
      <c r="AF40" s="100"/>
      <c r="AG40" s="106"/>
      <c r="AH40" s="100"/>
      <c r="AI40" s="105">
        <v>0</v>
      </c>
      <c r="AJ40" s="100"/>
      <c r="AK40" s="100"/>
      <c r="AL40" s="100"/>
      <c r="AM40" s="106"/>
      <c r="AN40" s="100"/>
      <c r="AO40" s="105">
        <v>1</v>
      </c>
      <c r="AP40" s="140" t="s">
        <v>136</v>
      </c>
      <c r="AQ40" s="108"/>
      <c r="AR40" s="174">
        <v>2</v>
      </c>
      <c r="AS40" s="194">
        <v>56.07</v>
      </c>
      <c r="AT40" s="122"/>
      <c r="AU40" s="122"/>
      <c r="AV40" s="122"/>
      <c r="AW40" s="122"/>
      <c r="AX40" s="122"/>
      <c r="AY40" s="122"/>
      <c r="BA40" s="122"/>
      <c r="BB40" s="122"/>
      <c r="BC40" s="122"/>
      <c r="BD40" s="122"/>
    </row>
    <row r="41" spans="1:56" s="123" customFormat="1" ht="21" customHeight="1">
      <c r="A41" s="110" t="s">
        <v>302</v>
      </c>
      <c r="B41" s="109" t="s">
        <v>127</v>
      </c>
      <c r="C41" s="109">
        <v>1</v>
      </c>
      <c r="D41" s="124" t="s">
        <v>267</v>
      </c>
      <c r="E41" s="128">
        <v>0</v>
      </c>
      <c r="F41" s="128">
        <v>38</v>
      </c>
      <c r="G41" s="124" t="s">
        <v>309</v>
      </c>
      <c r="H41" s="277">
        <f t="shared" si="1"/>
        <v>38</v>
      </c>
      <c r="I41" s="126">
        <v>60.7</v>
      </c>
      <c r="J41" s="126"/>
      <c r="K41" s="115">
        <v>2</v>
      </c>
      <c r="L41" s="289" t="s">
        <v>32</v>
      </c>
      <c r="M41" s="109"/>
      <c r="N41" s="115"/>
      <c r="O41" s="114"/>
      <c r="P41" s="122"/>
      <c r="Q41" s="122"/>
      <c r="R41" s="127"/>
      <c r="S41" s="122"/>
      <c r="T41" s="268">
        <v>30</v>
      </c>
      <c r="U41" s="122"/>
      <c r="V41" s="122" t="s">
        <v>133</v>
      </c>
      <c r="W41" s="127"/>
      <c r="X41" s="122">
        <v>1</v>
      </c>
      <c r="Y41" s="114"/>
      <c r="Z41" s="109"/>
      <c r="AA41" s="109"/>
      <c r="AB41" s="116"/>
      <c r="AC41" s="117"/>
      <c r="AD41" s="109">
        <v>2</v>
      </c>
      <c r="AE41" s="122"/>
      <c r="AF41" s="122"/>
      <c r="AG41" s="127"/>
      <c r="AH41" s="122"/>
      <c r="AI41" s="115">
        <v>0</v>
      </c>
      <c r="AJ41" s="122"/>
      <c r="AK41" s="122"/>
      <c r="AL41" s="122"/>
      <c r="AM41" s="127"/>
      <c r="AN41" s="122"/>
      <c r="AO41" s="115">
        <v>1</v>
      </c>
      <c r="AP41" s="139" t="s">
        <v>464</v>
      </c>
      <c r="AQ41" s="128"/>
      <c r="AR41" s="175">
        <v>2</v>
      </c>
      <c r="AS41" s="196">
        <v>60.7</v>
      </c>
      <c r="AT41" s="122"/>
      <c r="AU41" s="122"/>
      <c r="AV41" s="122"/>
      <c r="AW41" s="122"/>
      <c r="AX41" s="122"/>
      <c r="AY41" s="122"/>
      <c r="BA41" s="122"/>
      <c r="BB41" s="122"/>
      <c r="BC41" s="122"/>
      <c r="BD41" s="122"/>
    </row>
    <row r="42" spans="2:56" s="123" customFormat="1" ht="21" customHeight="1">
      <c r="B42" s="122"/>
      <c r="C42" s="122"/>
      <c r="D42" s="124" t="s">
        <v>113</v>
      </c>
      <c r="E42" s="128">
        <v>38</v>
      </c>
      <c r="F42" s="128">
        <v>42</v>
      </c>
      <c r="G42" s="124" t="s">
        <v>262</v>
      </c>
      <c r="H42" s="277">
        <f t="shared" si="1"/>
        <v>4</v>
      </c>
      <c r="I42" s="126">
        <f>60.7+E42/100</f>
        <v>61.080000000000005</v>
      </c>
      <c r="J42" s="126"/>
      <c r="K42" s="115">
        <v>17</v>
      </c>
      <c r="L42" s="289"/>
      <c r="M42" s="109"/>
      <c r="N42" s="115"/>
      <c r="O42" s="114"/>
      <c r="P42" s="122"/>
      <c r="Q42" s="122"/>
      <c r="R42" s="127"/>
      <c r="S42" s="122"/>
      <c r="T42" s="114"/>
      <c r="U42" s="122"/>
      <c r="V42" s="122"/>
      <c r="W42" s="127"/>
      <c r="X42" s="122"/>
      <c r="Y42" s="114"/>
      <c r="Z42" s="109"/>
      <c r="AA42" s="109"/>
      <c r="AB42" s="116"/>
      <c r="AC42" s="117"/>
      <c r="AD42" s="109"/>
      <c r="AE42" s="122"/>
      <c r="AF42" s="122"/>
      <c r="AG42" s="127"/>
      <c r="AH42" s="122"/>
      <c r="AI42" s="115"/>
      <c r="AJ42" s="122"/>
      <c r="AK42" s="122"/>
      <c r="AL42" s="122"/>
      <c r="AM42" s="127"/>
      <c r="AN42" s="122"/>
      <c r="AO42" s="115"/>
      <c r="AP42" s="139" t="s">
        <v>137</v>
      </c>
      <c r="AQ42" s="128"/>
      <c r="AR42" s="175">
        <v>17</v>
      </c>
      <c r="AS42" s="196">
        <v>61.08</v>
      </c>
      <c r="AT42" s="122"/>
      <c r="AU42" s="122"/>
      <c r="AV42" s="122"/>
      <c r="AW42" s="122"/>
      <c r="AX42" s="122"/>
      <c r="AY42" s="122"/>
      <c r="BA42" s="122"/>
      <c r="BB42" s="122"/>
      <c r="BC42" s="122"/>
      <c r="BD42" s="122"/>
    </row>
    <row r="43" spans="2:56" s="123" customFormat="1" ht="21" customHeight="1">
      <c r="B43" s="122"/>
      <c r="C43" s="122"/>
      <c r="D43" s="124" t="s">
        <v>112</v>
      </c>
      <c r="E43" s="128">
        <v>42</v>
      </c>
      <c r="F43" s="128">
        <v>121</v>
      </c>
      <c r="G43" s="124" t="s">
        <v>410</v>
      </c>
      <c r="H43" s="277">
        <f aca="true" t="shared" si="2" ref="H43:H106">F43-E43</f>
        <v>79</v>
      </c>
      <c r="I43" s="126">
        <f>60.7+E43/100</f>
        <v>61.120000000000005</v>
      </c>
      <c r="J43" s="126"/>
      <c r="K43" s="115">
        <v>2</v>
      </c>
      <c r="L43" s="289" t="s">
        <v>32</v>
      </c>
      <c r="M43" s="109"/>
      <c r="N43" s="115"/>
      <c r="O43" s="114"/>
      <c r="P43" s="122"/>
      <c r="Q43" s="122"/>
      <c r="R43" s="127"/>
      <c r="S43" s="122"/>
      <c r="T43" s="114">
        <v>15</v>
      </c>
      <c r="U43" s="122"/>
      <c r="V43" s="122" t="s">
        <v>132</v>
      </c>
      <c r="W43" s="127"/>
      <c r="X43" s="122">
        <v>7</v>
      </c>
      <c r="Y43" s="114"/>
      <c r="Z43" s="109"/>
      <c r="AA43" s="109"/>
      <c r="AB43" s="116"/>
      <c r="AC43" s="117"/>
      <c r="AD43" s="109">
        <v>2</v>
      </c>
      <c r="AE43" s="122"/>
      <c r="AF43" s="122"/>
      <c r="AG43" s="127"/>
      <c r="AH43" s="122"/>
      <c r="AI43" s="115">
        <v>0</v>
      </c>
      <c r="AJ43" s="122"/>
      <c r="AK43" s="122"/>
      <c r="AL43" s="122"/>
      <c r="AM43" s="127"/>
      <c r="AN43" s="122"/>
      <c r="AO43" s="115">
        <v>2.5</v>
      </c>
      <c r="AP43" s="139" t="s">
        <v>465</v>
      </c>
      <c r="AQ43" s="128"/>
      <c r="AR43" s="175">
        <v>2</v>
      </c>
      <c r="AS43" s="196">
        <v>61.12</v>
      </c>
      <c r="AT43" s="122"/>
      <c r="AU43" s="122"/>
      <c r="AV43" s="122"/>
      <c r="AW43" s="122"/>
      <c r="AX43" s="122"/>
      <c r="AY43" s="122"/>
      <c r="BA43" s="122"/>
      <c r="BB43" s="122"/>
      <c r="BC43" s="122"/>
      <c r="BD43" s="122"/>
    </row>
    <row r="44" spans="2:56" s="123" customFormat="1" ht="21" customHeight="1">
      <c r="B44" s="122"/>
      <c r="C44" s="122"/>
      <c r="D44" s="124" t="s">
        <v>114</v>
      </c>
      <c r="E44" s="128">
        <v>121</v>
      </c>
      <c r="F44" s="128">
        <v>126</v>
      </c>
      <c r="G44" s="124" t="s">
        <v>122</v>
      </c>
      <c r="H44" s="277">
        <f t="shared" si="2"/>
        <v>5</v>
      </c>
      <c r="I44" s="126">
        <f>60.7+E44/100</f>
        <v>61.910000000000004</v>
      </c>
      <c r="J44" s="126"/>
      <c r="K44" s="115" t="s">
        <v>131</v>
      </c>
      <c r="L44" s="289"/>
      <c r="M44" s="109"/>
      <c r="N44" s="115"/>
      <c r="O44" s="114"/>
      <c r="P44" s="122"/>
      <c r="Q44" s="122"/>
      <c r="R44" s="127"/>
      <c r="S44" s="122"/>
      <c r="T44" s="114"/>
      <c r="U44" s="122"/>
      <c r="V44" s="122"/>
      <c r="W44" s="127"/>
      <c r="X44" s="122"/>
      <c r="Y44" s="114"/>
      <c r="Z44" s="109"/>
      <c r="AA44" s="109"/>
      <c r="AB44" s="116"/>
      <c r="AC44" s="117"/>
      <c r="AD44" s="109"/>
      <c r="AE44" s="122"/>
      <c r="AF44" s="122"/>
      <c r="AG44" s="127"/>
      <c r="AH44" s="122"/>
      <c r="AI44" s="115"/>
      <c r="AJ44" s="122"/>
      <c r="AK44" s="122"/>
      <c r="AL44" s="122"/>
      <c r="AM44" s="127"/>
      <c r="AN44" s="122"/>
      <c r="AO44" s="115"/>
      <c r="AP44" s="139"/>
      <c r="AQ44" s="128"/>
      <c r="AR44" s="175"/>
      <c r="AS44" s="196">
        <v>61.91</v>
      </c>
      <c r="AT44" s="122"/>
      <c r="AU44" s="122"/>
      <c r="AV44" s="122"/>
      <c r="AW44" s="122"/>
      <c r="AX44" s="122"/>
      <c r="AY44" s="122"/>
      <c r="BA44" s="122"/>
      <c r="BB44" s="122"/>
      <c r="BC44" s="122"/>
      <c r="BD44" s="122"/>
    </row>
    <row r="45" spans="2:56" s="123" customFormat="1" ht="21" customHeight="1">
      <c r="B45" s="122"/>
      <c r="C45" s="122"/>
      <c r="D45" s="124" t="s">
        <v>115</v>
      </c>
      <c r="E45" s="128">
        <v>126</v>
      </c>
      <c r="F45" s="128">
        <v>142</v>
      </c>
      <c r="G45" s="124" t="s">
        <v>123</v>
      </c>
      <c r="H45" s="277">
        <f t="shared" si="2"/>
        <v>16</v>
      </c>
      <c r="I45" s="126">
        <f>60.7+E45/100</f>
        <v>61.96</v>
      </c>
      <c r="J45" s="126"/>
      <c r="K45" s="115">
        <v>2</v>
      </c>
      <c r="L45" s="289" t="s">
        <v>32</v>
      </c>
      <c r="M45" s="109"/>
      <c r="N45" s="115"/>
      <c r="O45" s="114"/>
      <c r="P45" s="122"/>
      <c r="Q45" s="122"/>
      <c r="R45" s="127"/>
      <c r="S45" s="122"/>
      <c r="T45" s="268">
        <v>30</v>
      </c>
      <c r="U45" s="122"/>
      <c r="V45" s="122" t="s">
        <v>133</v>
      </c>
      <c r="W45" s="127"/>
      <c r="X45" s="122">
        <v>1</v>
      </c>
      <c r="Y45" s="114"/>
      <c r="Z45" s="109"/>
      <c r="AA45" s="109"/>
      <c r="AB45" s="116"/>
      <c r="AC45" s="117"/>
      <c r="AD45" s="109">
        <v>2</v>
      </c>
      <c r="AE45" s="122"/>
      <c r="AF45" s="122"/>
      <c r="AG45" s="127"/>
      <c r="AH45" s="122"/>
      <c r="AI45" s="115">
        <v>0</v>
      </c>
      <c r="AJ45" s="122"/>
      <c r="AK45" s="122"/>
      <c r="AL45" s="122"/>
      <c r="AM45" s="127"/>
      <c r="AN45" s="122"/>
      <c r="AO45" s="115">
        <v>1</v>
      </c>
      <c r="AP45" s="139" t="s">
        <v>465</v>
      </c>
      <c r="AQ45" s="128"/>
      <c r="AR45" s="175">
        <v>2</v>
      </c>
      <c r="AS45" s="196">
        <v>61.96</v>
      </c>
      <c r="AT45" s="122"/>
      <c r="AU45" s="122"/>
      <c r="AV45" s="122"/>
      <c r="AW45" s="122"/>
      <c r="AX45" s="122"/>
      <c r="AY45" s="122"/>
      <c r="BA45" s="122"/>
      <c r="BB45" s="122"/>
      <c r="BC45" s="122"/>
      <c r="BD45" s="122"/>
    </row>
    <row r="46" spans="1:56" s="123" customFormat="1" ht="21" customHeight="1">
      <c r="A46" s="99"/>
      <c r="B46" s="100"/>
      <c r="C46" s="100"/>
      <c r="D46" s="101" t="s">
        <v>116</v>
      </c>
      <c r="E46" s="108">
        <v>142</v>
      </c>
      <c r="F46" s="108">
        <v>150</v>
      </c>
      <c r="G46" s="101" t="s">
        <v>39</v>
      </c>
      <c r="H46" s="278">
        <f t="shared" si="2"/>
        <v>8</v>
      </c>
      <c r="I46" s="126">
        <f>60.7+E46/100</f>
        <v>62.120000000000005</v>
      </c>
      <c r="J46" s="103">
        <f>I46+(F46-E46)/100</f>
        <v>62.2</v>
      </c>
      <c r="K46" s="105" t="s">
        <v>131</v>
      </c>
      <c r="L46" s="288"/>
      <c r="M46" s="100"/>
      <c r="N46" s="105"/>
      <c r="O46" s="104"/>
      <c r="P46" s="100"/>
      <c r="Q46" s="100"/>
      <c r="R46" s="106"/>
      <c r="S46" s="100"/>
      <c r="T46" s="104"/>
      <c r="U46" s="100"/>
      <c r="V46" s="100"/>
      <c r="W46" s="106"/>
      <c r="X46" s="100"/>
      <c r="Y46" s="104"/>
      <c r="Z46" s="100"/>
      <c r="AA46" s="100"/>
      <c r="AB46" s="106"/>
      <c r="AC46" s="107"/>
      <c r="AD46" s="100"/>
      <c r="AE46" s="100"/>
      <c r="AF46" s="100"/>
      <c r="AG46" s="106"/>
      <c r="AH46" s="100"/>
      <c r="AI46" s="105"/>
      <c r="AJ46" s="100"/>
      <c r="AK46" s="100"/>
      <c r="AL46" s="100"/>
      <c r="AM46" s="106"/>
      <c r="AN46" s="100"/>
      <c r="AO46" s="105"/>
      <c r="AP46" s="140"/>
      <c r="AQ46" s="108"/>
      <c r="AR46" s="174"/>
      <c r="AS46" s="196">
        <v>62.12</v>
      </c>
      <c r="AT46" s="122"/>
      <c r="AU46" s="122"/>
      <c r="AV46" s="122"/>
      <c r="AW46" s="122"/>
      <c r="AX46" s="122"/>
      <c r="AY46" s="122"/>
      <c r="BA46" s="122"/>
      <c r="BB46" s="122"/>
      <c r="BC46" s="122"/>
      <c r="BD46" s="122"/>
    </row>
    <row r="47" spans="1:56" s="123" customFormat="1" ht="21" customHeight="1">
      <c r="A47" s="129" t="s">
        <v>302</v>
      </c>
      <c r="B47" s="130" t="s">
        <v>127</v>
      </c>
      <c r="C47" s="130">
        <v>2</v>
      </c>
      <c r="D47" s="131" t="s">
        <v>129</v>
      </c>
      <c r="E47" s="138">
        <v>0</v>
      </c>
      <c r="F47" s="138">
        <v>62</v>
      </c>
      <c r="G47" s="131" t="s">
        <v>130</v>
      </c>
      <c r="H47" s="278">
        <f t="shared" si="2"/>
        <v>62</v>
      </c>
      <c r="I47" s="133">
        <v>62.8</v>
      </c>
      <c r="J47" s="103">
        <f>I47+(F47-E47)/100</f>
        <v>63.419999999999995</v>
      </c>
      <c r="K47" s="135">
        <v>2</v>
      </c>
      <c r="L47" s="290" t="s">
        <v>32</v>
      </c>
      <c r="M47" s="130"/>
      <c r="N47" s="135"/>
      <c r="O47" s="134"/>
      <c r="P47" s="130"/>
      <c r="Q47" s="130"/>
      <c r="R47" s="136"/>
      <c r="S47" s="130"/>
      <c r="T47" s="269">
        <v>25</v>
      </c>
      <c r="U47" s="130"/>
      <c r="V47" s="130" t="s">
        <v>134</v>
      </c>
      <c r="W47" s="136"/>
      <c r="X47" s="130">
        <v>1</v>
      </c>
      <c r="Y47" s="134"/>
      <c r="Z47" s="130"/>
      <c r="AA47" s="130"/>
      <c r="AB47" s="136"/>
      <c r="AC47" s="137"/>
      <c r="AD47" s="130">
        <v>1</v>
      </c>
      <c r="AE47" s="130"/>
      <c r="AF47" s="130"/>
      <c r="AG47" s="136"/>
      <c r="AH47" s="130"/>
      <c r="AI47" s="135">
        <v>0</v>
      </c>
      <c r="AJ47" s="130"/>
      <c r="AK47" s="130"/>
      <c r="AL47" s="130"/>
      <c r="AM47" s="136"/>
      <c r="AN47" s="130"/>
      <c r="AO47" s="135">
        <v>1</v>
      </c>
      <c r="AP47" s="299" t="s">
        <v>466</v>
      </c>
      <c r="AQ47" s="138"/>
      <c r="AR47" s="177">
        <v>2</v>
      </c>
      <c r="AS47" s="197">
        <v>62.2</v>
      </c>
      <c r="AT47" s="122"/>
      <c r="AU47" s="122"/>
      <c r="AV47" s="122"/>
      <c r="AW47" s="122"/>
      <c r="AX47" s="122"/>
      <c r="AY47" s="122"/>
      <c r="BA47" s="122"/>
      <c r="BB47" s="122"/>
      <c r="BC47" s="122"/>
      <c r="BD47" s="122"/>
    </row>
    <row r="48" spans="1:56" s="123" customFormat="1" ht="34.5">
      <c r="A48" s="110" t="s">
        <v>302</v>
      </c>
      <c r="B48" s="109" t="s">
        <v>128</v>
      </c>
      <c r="C48" s="109">
        <v>1</v>
      </c>
      <c r="D48" s="124" t="s">
        <v>117</v>
      </c>
      <c r="E48" s="128">
        <v>0</v>
      </c>
      <c r="F48" s="128">
        <v>9</v>
      </c>
      <c r="G48" s="124" t="s">
        <v>16</v>
      </c>
      <c r="H48" s="277">
        <f t="shared" si="2"/>
        <v>9</v>
      </c>
      <c r="I48" s="244">
        <v>65.7</v>
      </c>
      <c r="J48" s="244"/>
      <c r="K48" s="76">
        <v>16</v>
      </c>
      <c r="L48" s="286" t="s">
        <v>240</v>
      </c>
      <c r="M48" s="56"/>
      <c r="N48" s="264">
        <f>F48-E48</f>
        <v>9</v>
      </c>
      <c r="O48" s="114"/>
      <c r="P48" s="122"/>
      <c r="Q48" s="122"/>
      <c r="R48" s="127"/>
      <c r="S48" s="122"/>
      <c r="T48" s="114"/>
      <c r="U48" s="122"/>
      <c r="V48" s="122"/>
      <c r="W48" s="127"/>
      <c r="X48" s="122"/>
      <c r="Y48" s="114"/>
      <c r="Z48" s="109"/>
      <c r="AA48" s="109"/>
      <c r="AB48" s="116"/>
      <c r="AC48" s="117"/>
      <c r="AD48" s="109"/>
      <c r="AE48" s="122"/>
      <c r="AF48" s="122"/>
      <c r="AG48" s="127"/>
      <c r="AH48" s="122"/>
      <c r="AI48" s="115"/>
      <c r="AJ48" s="122"/>
      <c r="AK48" s="122"/>
      <c r="AL48" s="122"/>
      <c r="AM48" s="127"/>
      <c r="AN48" s="122"/>
      <c r="AO48" s="115"/>
      <c r="AP48" s="139" t="s">
        <v>467</v>
      </c>
      <c r="AQ48" s="128"/>
      <c r="AR48" s="175">
        <v>16</v>
      </c>
      <c r="AS48" s="198">
        <v>65.7</v>
      </c>
      <c r="AT48" s="122"/>
      <c r="AU48" s="122"/>
      <c r="AV48" s="122"/>
      <c r="AW48" s="122"/>
      <c r="AX48" s="122"/>
      <c r="AY48" s="122"/>
      <c r="BA48" s="122"/>
      <c r="BB48" s="122"/>
      <c r="BC48" s="122"/>
      <c r="BD48" s="122"/>
    </row>
    <row r="49" spans="2:56" s="123" customFormat="1" ht="21" customHeight="1">
      <c r="B49" s="122"/>
      <c r="C49" s="122"/>
      <c r="D49" s="124" t="s">
        <v>118</v>
      </c>
      <c r="E49" s="128">
        <v>9</v>
      </c>
      <c r="F49" s="128">
        <v>76</v>
      </c>
      <c r="G49" s="124" t="s">
        <v>124</v>
      </c>
      <c r="H49" s="277">
        <f t="shared" si="2"/>
        <v>67</v>
      </c>
      <c r="I49" s="126">
        <f>I48+E49/100</f>
        <v>65.79</v>
      </c>
      <c r="J49" s="126"/>
      <c r="K49" s="115">
        <v>2</v>
      </c>
      <c r="L49" s="289" t="s">
        <v>32</v>
      </c>
      <c r="M49" s="109"/>
      <c r="N49" s="115"/>
      <c r="O49" s="114"/>
      <c r="P49" s="122"/>
      <c r="Q49" s="122"/>
      <c r="R49" s="127"/>
      <c r="S49" s="122"/>
      <c r="T49" s="114">
        <v>25</v>
      </c>
      <c r="U49" s="122"/>
      <c r="V49" s="122" t="s">
        <v>134</v>
      </c>
      <c r="W49" s="127"/>
      <c r="X49" s="122">
        <v>1</v>
      </c>
      <c r="Y49" s="114"/>
      <c r="Z49" s="109"/>
      <c r="AA49" s="109"/>
      <c r="AB49" s="116"/>
      <c r="AC49" s="117"/>
      <c r="AD49" s="109">
        <v>2</v>
      </c>
      <c r="AE49" s="122"/>
      <c r="AF49" s="122"/>
      <c r="AG49" s="127"/>
      <c r="AH49" s="122"/>
      <c r="AI49" s="115">
        <v>0</v>
      </c>
      <c r="AJ49" s="122"/>
      <c r="AK49" s="122"/>
      <c r="AL49" s="122"/>
      <c r="AM49" s="127"/>
      <c r="AN49" s="122"/>
      <c r="AO49" s="115">
        <v>1</v>
      </c>
      <c r="AP49" s="139"/>
      <c r="AQ49" s="128"/>
      <c r="AR49" s="175">
        <v>2</v>
      </c>
      <c r="AS49" s="196">
        <v>65.79</v>
      </c>
      <c r="AT49" s="122"/>
      <c r="AU49" s="122"/>
      <c r="AV49" s="122"/>
      <c r="AW49" s="122"/>
      <c r="AX49" s="122"/>
      <c r="AY49" s="122"/>
      <c r="BA49" s="122"/>
      <c r="BB49" s="122"/>
      <c r="BC49" s="122"/>
      <c r="BD49" s="122"/>
    </row>
    <row r="50" spans="2:56" s="123" customFormat="1" ht="21" customHeight="1">
      <c r="B50" s="122"/>
      <c r="C50" s="122"/>
      <c r="D50" s="124" t="s">
        <v>119</v>
      </c>
      <c r="E50" s="128">
        <v>76</v>
      </c>
      <c r="F50" s="128">
        <v>80</v>
      </c>
      <c r="G50" s="124" t="s">
        <v>311</v>
      </c>
      <c r="H50" s="277">
        <f t="shared" si="2"/>
        <v>4</v>
      </c>
      <c r="I50" s="126">
        <f>I$48+E50/100</f>
        <v>66.46000000000001</v>
      </c>
      <c r="J50" s="126"/>
      <c r="K50" s="115">
        <v>2</v>
      </c>
      <c r="L50" s="289" t="s">
        <v>32</v>
      </c>
      <c r="M50" s="109"/>
      <c r="N50" s="115"/>
      <c r="O50" s="114"/>
      <c r="P50" s="122"/>
      <c r="Q50" s="122"/>
      <c r="R50" s="127"/>
      <c r="S50" s="122"/>
      <c r="T50" s="114">
        <v>12</v>
      </c>
      <c r="U50" s="122"/>
      <c r="V50" s="122" t="s">
        <v>133</v>
      </c>
      <c r="W50" s="127"/>
      <c r="X50" s="122">
        <v>1</v>
      </c>
      <c r="Y50" s="114"/>
      <c r="Z50" s="109"/>
      <c r="AA50" s="109"/>
      <c r="AB50" s="116"/>
      <c r="AC50" s="117"/>
      <c r="AD50" s="109">
        <v>2</v>
      </c>
      <c r="AE50" s="122"/>
      <c r="AF50" s="122"/>
      <c r="AG50" s="127"/>
      <c r="AH50" s="122"/>
      <c r="AI50" s="115">
        <v>0</v>
      </c>
      <c r="AJ50" s="122"/>
      <c r="AK50" s="122"/>
      <c r="AL50" s="122"/>
      <c r="AM50" s="127"/>
      <c r="AN50" s="122"/>
      <c r="AO50" s="115">
        <v>1</v>
      </c>
      <c r="AP50" s="139" t="s">
        <v>138</v>
      </c>
      <c r="AQ50" s="128"/>
      <c r="AR50" s="175">
        <v>2</v>
      </c>
      <c r="AS50" s="196">
        <v>66.46</v>
      </c>
      <c r="AT50" s="122"/>
      <c r="AU50" s="122"/>
      <c r="AV50" s="122"/>
      <c r="AW50" s="122"/>
      <c r="AX50" s="122"/>
      <c r="AY50" s="122"/>
      <c r="BA50" s="122"/>
      <c r="BB50" s="122"/>
      <c r="BC50" s="122"/>
      <c r="BD50" s="122"/>
    </row>
    <row r="51" spans="2:56" s="123" customFormat="1" ht="21" customHeight="1">
      <c r="B51" s="122"/>
      <c r="C51" s="122"/>
      <c r="D51" s="124" t="s">
        <v>120</v>
      </c>
      <c r="E51" s="128">
        <v>80</v>
      </c>
      <c r="F51" s="128">
        <v>100</v>
      </c>
      <c r="G51" s="124" t="s">
        <v>125</v>
      </c>
      <c r="H51" s="277">
        <f t="shared" si="2"/>
        <v>20</v>
      </c>
      <c r="I51" s="126">
        <f>I$48+E51/100</f>
        <v>66.5</v>
      </c>
      <c r="J51" s="126"/>
      <c r="K51" s="115">
        <v>1</v>
      </c>
      <c r="L51" s="289" t="s">
        <v>31</v>
      </c>
      <c r="M51" s="263">
        <f>F51-E51</f>
        <v>20</v>
      </c>
      <c r="N51" s="115"/>
      <c r="O51" s="114"/>
      <c r="P51" s="122"/>
      <c r="Q51" s="122"/>
      <c r="R51" s="127"/>
      <c r="S51" s="122"/>
      <c r="T51" s="114">
        <v>3</v>
      </c>
      <c r="U51" s="122"/>
      <c r="V51" s="122" t="s">
        <v>135</v>
      </c>
      <c r="W51" s="127"/>
      <c r="X51" s="122">
        <v>1</v>
      </c>
      <c r="Y51" s="114"/>
      <c r="Z51" s="109"/>
      <c r="AA51" s="109"/>
      <c r="AB51" s="116"/>
      <c r="AC51" s="117"/>
      <c r="AD51" s="109">
        <v>2</v>
      </c>
      <c r="AE51" s="122"/>
      <c r="AF51" s="122"/>
      <c r="AG51" s="127"/>
      <c r="AH51" s="122"/>
      <c r="AI51" s="115">
        <v>0</v>
      </c>
      <c r="AJ51" s="122"/>
      <c r="AK51" s="122"/>
      <c r="AL51" s="122"/>
      <c r="AM51" s="127"/>
      <c r="AN51" s="122"/>
      <c r="AO51" s="115">
        <v>1</v>
      </c>
      <c r="AP51" s="139"/>
      <c r="AQ51" s="128"/>
      <c r="AR51" s="175">
        <v>1</v>
      </c>
      <c r="AS51" s="196">
        <v>66.5</v>
      </c>
      <c r="AT51" s="122"/>
      <c r="AU51" s="122"/>
      <c r="AV51" s="122"/>
      <c r="AW51" s="122"/>
      <c r="AX51" s="122"/>
      <c r="AY51" s="122"/>
      <c r="BA51" s="122"/>
      <c r="BB51" s="122"/>
      <c r="BC51" s="122"/>
      <c r="BD51" s="122"/>
    </row>
    <row r="52" spans="1:56" s="123" customFormat="1" ht="21" customHeight="1">
      <c r="A52" s="99"/>
      <c r="B52" s="100"/>
      <c r="C52" s="100"/>
      <c r="D52" s="101" t="s">
        <v>121</v>
      </c>
      <c r="E52" s="108">
        <v>100</v>
      </c>
      <c r="F52" s="108">
        <v>150</v>
      </c>
      <c r="G52" s="101" t="s">
        <v>126</v>
      </c>
      <c r="H52" s="278">
        <f t="shared" si="2"/>
        <v>50</v>
      </c>
      <c r="I52" s="103">
        <f>I$48+E52/100</f>
        <v>66.7</v>
      </c>
      <c r="J52" s="103">
        <f>I52+(F52-E52)/100</f>
        <v>67.2</v>
      </c>
      <c r="K52" s="105">
        <v>2</v>
      </c>
      <c r="L52" s="288" t="s">
        <v>32</v>
      </c>
      <c r="M52" s="100"/>
      <c r="N52" s="105"/>
      <c r="O52" s="104"/>
      <c r="P52" s="100"/>
      <c r="Q52" s="100"/>
      <c r="R52" s="106"/>
      <c r="S52" s="100"/>
      <c r="T52" s="104">
        <v>12</v>
      </c>
      <c r="U52" s="100"/>
      <c r="V52" s="100" t="s">
        <v>133</v>
      </c>
      <c r="W52" s="106"/>
      <c r="X52" s="100">
        <v>1</v>
      </c>
      <c r="Y52" s="104"/>
      <c r="Z52" s="100"/>
      <c r="AA52" s="100"/>
      <c r="AB52" s="106"/>
      <c r="AC52" s="107"/>
      <c r="AD52" s="100">
        <v>2</v>
      </c>
      <c r="AE52" s="100"/>
      <c r="AF52" s="100"/>
      <c r="AG52" s="106"/>
      <c r="AH52" s="100"/>
      <c r="AI52" s="105">
        <v>0</v>
      </c>
      <c r="AJ52" s="100"/>
      <c r="AK52" s="100"/>
      <c r="AL52" s="100"/>
      <c r="AM52" s="106"/>
      <c r="AN52" s="100"/>
      <c r="AO52" s="105">
        <v>1</v>
      </c>
      <c r="AP52" s="140"/>
      <c r="AQ52" s="108"/>
      <c r="AR52" s="174">
        <v>2</v>
      </c>
      <c r="AS52" s="196">
        <v>66.7</v>
      </c>
      <c r="AT52" s="122"/>
      <c r="AU52" s="122"/>
      <c r="AV52" s="122"/>
      <c r="AW52" s="122"/>
      <c r="AX52" s="122"/>
      <c r="AY52" s="122"/>
      <c r="BA52" s="122"/>
      <c r="BB52" s="122"/>
      <c r="BC52" s="122"/>
      <c r="BD52" s="122"/>
    </row>
    <row r="53" spans="1:56" s="123" customFormat="1" ht="21" customHeight="1">
      <c r="A53" s="110" t="s">
        <v>302</v>
      </c>
      <c r="B53" s="109" t="s">
        <v>144</v>
      </c>
      <c r="C53" s="109">
        <v>1</v>
      </c>
      <c r="D53" s="124" t="s">
        <v>145</v>
      </c>
      <c r="E53" s="128">
        <v>0</v>
      </c>
      <c r="F53" s="128">
        <v>12</v>
      </c>
      <c r="G53" s="124" t="s">
        <v>150</v>
      </c>
      <c r="H53" s="277">
        <f t="shared" si="2"/>
        <v>12</v>
      </c>
      <c r="I53" s="126">
        <v>70</v>
      </c>
      <c r="J53" s="126"/>
      <c r="K53" s="121">
        <v>17</v>
      </c>
      <c r="L53" s="289"/>
      <c r="M53" s="109"/>
      <c r="N53" s="115"/>
      <c r="O53" s="114"/>
      <c r="P53" s="122"/>
      <c r="Q53" s="122"/>
      <c r="R53" s="127"/>
      <c r="S53" s="122"/>
      <c r="T53" s="119"/>
      <c r="U53" s="122"/>
      <c r="V53" s="122"/>
      <c r="W53" s="127"/>
      <c r="X53" s="122"/>
      <c r="Y53" s="119"/>
      <c r="Z53" s="109"/>
      <c r="AA53" s="109"/>
      <c r="AB53" s="116"/>
      <c r="AC53" s="117"/>
      <c r="AD53" s="120"/>
      <c r="AE53" s="122"/>
      <c r="AF53" s="122"/>
      <c r="AG53" s="127"/>
      <c r="AH53" s="122"/>
      <c r="AI53" s="121"/>
      <c r="AJ53" s="122"/>
      <c r="AK53" s="122"/>
      <c r="AL53" s="122"/>
      <c r="AM53" s="127"/>
      <c r="AN53" s="122"/>
      <c r="AO53" s="121"/>
      <c r="AP53" s="139" t="s">
        <v>103</v>
      </c>
      <c r="AQ53" s="128"/>
      <c r="AR53" s="176">
        <v>17</v>
      </c>
      <c r="AS53" s="196">
        <v>70</v>
      </c>
      <c r="AT53" s="122"/>
      <c r="AU53" s="122"/>
      <c r="AV53" s="122"/>
      <c r="AW53" s="122"/>
      <c r="AX53" s="122"/>
      <c r="AY53" s="122"/>
      <c r="BA53" s="122"/>
      <c r="BB53" s="122"/>
      <c r="BC53" s="122"/>
      <c r="BD53" s="122"/>
    </row>
    <row r="54" spans="2:56" s="123" customFormat="1" ht="21" customHeight="1">
      <c r="B54" s="122"/>
      <c r="C54" s="122"/>
      <c r="D54" s="124" t="s">
        <v>146</v>
      </c>
      <c r="E54" s="128">
        <v>12</v>
      </c>
      <c r="F54" s="128">
        <v>16</v>
      </c>
      <c r="G54" s="124" t="s">
        <v>151</v>
      </c>
      <c r="H54" s="277">
        <f t="shared" si="2"/>
        <v>4</v>
      </c>
      <c r="I54" s="113">
        <f>I53+(F53-E53)/100</f>
        <v>70.12</v>
      </c>
      <c r="J54" s="113"/>
      <c r="K54" s="115">
        <v>16</v>
      </c>
      <c r="L54" s="289" t="s">
        <v>447</v>
      </c>
      <c r="M54" s="109"/>
      <c r="N54" s="115"/>
      <c r="O54" s="114"/>
      <c r="P54" s="122"/>
      <c r="Q54" s="122"/>
      <c r="R54" s="127"/>
      <c r="S54" s="122"/>
      <c r="T54" s="114"/>
      <c r="U54" s="122"/>
      <c r="V54" s="122"/>
      <c r="W54" s="127"/>
      <c r="X54" s="122"/>
      <c r="Y54" s="114"/>
      <c r="Z54" s="109"/>
      <c r="AA54" s="109"/>
      <c r="AB54" s="116"/>
      <c r="AC54" s="117"/>
      <c r="AD54" s="109">
        <v>20</v>
      </c>
      <c r="AE54" s="122"/>
      <c r="AF54" s="122"/>
      <c r="AG54" s="127" t="s">
        <v>11</v>
      </c>
      <c r="AH54" s="122"/>
      <c r="AI54" s="115"/>
      <c r="AJ54" s="122">
        <v>30</v>
      </c>
      <c r="AK54" s="122"/>
      <c r="AL54" s="122"/>
      <c r="AM54" s="127" t="s">
        <v>11</v>
      </c>
      <c r="AN54" s="122"/>
      <c r="AO54" s="115">
        <v>1</v>
      </c>
      <c r="AP54" s="139" t="s">
        <v>345</v>
      </c>
      <c r="AQ54" s="128"/>
      <c r="AR54" s="175">
        <v>16</v>
      </c>
      <c r="AS54" s="199">
        <v>70.12</v>
      </c>
      <c r="AT54" s="122"/>
      <c r="AU54" s="122"/>
      <c r="AV54" s="122"/>
      <c r="AW54" s="122"/>
      <c r="AX54" s="122"/>
      <c r="AY54" s="122"/>
      <c r="BA54" s="122"/>
      <c r="BB54" s="122"/>
      <c r="BC54" s="122"/>
      <c r="BD54" s="122"/>
    </row>
    <row r="55" spans="2:56" s="123" customFormat="1" ht="21" customHeight="1">
      <c r="B55" s="122"/>
      <c r="C55" s="122"/>
      <c r="D55" s="124" t="s">
        <v>147</v>
      </c>
      <c r="E55" s="128">
        <v>16</v>
      </c>
      <c r="F55" s="128">
        <v>19</v>
      </c>
      <c r="G55" s="124" t="s">
        <v>152</v>
      </c>
      <c r="H55" s="277">
        <f t="shared" si="2"/>
        <v>3</v>
      </c>
      <c r="I55" s="113">
        <f>I54+(F54-E54)/100</f>
        <v>70.16000000000001</v>
      </c>
      <c r="J55" s="113"/>
      <c r="K55" s="76">
        <v>16</v>
      </c>
      <c r="L55" s="286" t="s">
        <v>240</v>
      </c>
      <c r="M55" s="56"/>
      <c r="N55" s="264">
        <f>F55-E55</f>
        <v>3</v>
      </c>
      <c r="O55" s="114"/>
      <c r="P55" s="122"/>
      <c r="Q55" s="122"/>
      <c r="R55" s="127"/>
      <c r="S55" s="122"/>
      <c r="T55" s="114"/>
      <c r="U55" s="122"/>
      <c r="V55" s="122"/>
      <c r="W55" s="127"/>
      <c r="X55" s="122"/>
      <c r="Y55" s="114"/>
      <c r="Z55" s="109"/>
      <c r="AA55" s="109"/>
      <c r="AB55" s="116"/>
      <c r="AC55" s="117"/>
      <c r="AD55" s="109"/>
      <c r="AE55" s="122"/>
      <c r="AF55" s="122"/>
      <c r="AG55" s="127"/>
      <c r="AH55" s="122"/>
      <c r="AI55" s="115"/>
      <c r="AJ55" s="122"/>
      <c r="AK55" s="122"/>
      <c r="AL55" s="122"/>
      <c r="AM55" s="127"/>
      <c r="AN55" s="122"/>
      <c r="AO55" s="115"/>
      <c r="AP55" s="139" t="s">
        <v>468</v>
      </c>
      <c r="AQ55" s="128"/>
      <c r="AR55" s="175">
        <v>16</v>
      </c>
      <c r="AS55" s="199">
        <v>70.16</v>
      </c>
      <c r="AT55" s="122"/>
      <c r="AU55" s="122"/>
      <c r="AV55" s="122"/>
      <c r="AW55" s="122"/>
      <c r="AX55" s="122"/>
      <c r="AY55" s="122"/>
      <c r="BA55" s="122"/>
      <c r="BB55" s="122"/>
      <c r="BC55" s="122"/>
      <c r="BD55" s="122"/>
    </row>
    <row r="56" spans="2:56" s="123" customFormat="1" ht="33.75">
      <c r="B56" s="122"/>
      <c r="C56" s="122"/>
      <c r="D56" s="124" t="s">
        <v>148</v>
      </c>
      <c r="E56" s="128">
        <v>19</v>
      </c>
      <c r="F56" s="128">
        <v>49</v>
      </c>
      <c r="G56" s="124" t="s">
        <v>153</v>
      </c>
      <c r="H56" s="277">
        <f t="shared" si="2"/>
        <v>30</v>
      </c>
      <c r="I56" s="113">
        <f>I55+(F55-E55)/100</f>
        <v>70.19000000000001</v>
      </c>
      <c r="J56" s="113"/>
      <c r="K56" s="115">
        <v>2</v>
      </c>
      <c r="L56" s="289" t="s">
        <v>32</v>
      </c>
      <c r="M56" s="109"/>
      <c r="N56" s="115"/>
      <c r="O56" s="114">
        <v>84</v>
      </c>
      <c r="P56" s="122"/>
      <c r="Q56" s="122"/>
      <c r="R56" s="127"/>
      <c r="S56" s="122"/>
      <c r="T56" s="114">
        <v>15</v>
      </c>
      <c r="U56" s="122"/>
      <c r="V56" s="122" t="s">
        <v>133</v>
      </c>
      <c r="W56" s="127"/>
      <c r="X56" s="122">
        <v>1</v>
      </c>
      <c r="Y56" s="114"/>
      <c r="Z56" s="109"/>
      <c r="AA56" s="109"/>
      <c r="AB56" s="116"/>
      <c r="AC56" s="117"/>
      <c r="AD56" s="109">
        <v>1</v>
      </c>
      <c r="AE56" s="122"/>
      <c r="AF56" s="122"/>
      <c r="AG56" s="127"/>
      <c r="AH56" s="122"/>
      <c r="AI56" s="115">
        <v>0</v>
      </c>
      <c r="AJ56" s="122"/>
      <c r="AK56" s="122"/>
      <c r="AL56" s="122"/>
      <c r="AM56" s="127"/>
      <c r="AN56" s="122"/>
      <c r="AO56" s="115">
        <v>1</v>
      </c>
      <c r="AP56" s="139" t="s">
        <v>469</v>
      </c>
      <c r="AQ56" s="128"/>
      <c r="AR56" s="175">
        <v>2</v>
      </c>
      <c r="AS56" s="199">
        <v>70.19</v>
      </c>
      <c r="AT56" s="122"/>
      <c r="AU56" s="122"/>
      <c r="AV56" s="122"/>
      <c r="AW56" s="122"/>
      <c r="AX56" s="122"/>
      <c r="AY56" s="122"/>
      <c r="BA56" s="122"/>
      <c r="BB56" s="122"/>
      <c r="BC56" s="122"/>
      <c r="BD56" s="122"/>
    </row>
    <row r="57" spans="1:56" s="123" customFormat="1" ht="21" customHeight="1">
      <c r="A57" s="99"/>
      <c r="B57" s="100"/>
      <c r="C57" s="100"/>
      <c r="D57" s="101" t="s">
        <v>149</v>
      </c>
      <c r="E57" s="108">
        <v>49</v>
      </c>
      <c r="F57" s="108">
        <v>55</v>
      </c>
      <c r="G57" s="101" t="s">
        <v>154</v>
      </c>
      <c r="H57" s="278">
        <f t="shared" si="2"/>
        <v>6</v>
      </c>
      <c r="I57" s="103">
        <f>I56+(F56-E56)/100</f>
        <v>70.49000000000001</v>
      </c>
      <c r="J57" s="103">
        <f>I57+(F57-E57)/100</f>
        <v>70.55000000000001</v>
      </c>
      <c r="K57" s="105">
        <v>17</v>
      </c>
      <c r="L57" s="288"/>
      <c r="M57" s="100"/>
      <c r="N57" s="105"/>
      <c r="O57" s="104"/>
      <c r="P57" s="100"/>
      <c r="Q57" s="100"/>
      <c r="R57" s="106"/>
      <c r="S57" s="100"/>
      <c r="T57" s="104"/>
      <c r="U57" s="100"/>
      <c r="V57" s="100"/>
      <c r="W57" s="106"/>
      <c r="X57" s="100"/>
      <c r="Y57" s="104"/>
      <c r="Z57" s="100"/>
      <c r="AA57" s="100"/>
      <c r="AB57" s="106"/>
      <c r="AC57" s="107"/>
      <c r="AD57" s="100"/>
      <c r="AE57" s="100"/>
      <c r="AF57" s="100"/>
      <c r="AG57" s="106"/>
      <c r="AH57" s="100"/>
      <c r="AI57" s="105"/>
      <c r="AJ57" s="100"/>
      <c r="AK57" s="100"/>
      <c r="AL57" s="100"/>
      <c r="AM57" s="106"/>
      <c r="AN57" s="100"/>
      <c r="AO57" s="105"/>
      <c r="AP57" s="140" t="s">
        <v>103</v>
      </c>
      <c r="AQ57" s="108"/>
      <c r="AR57" s="174">
        <v>17</v>
      </c>
      <c r="AS57" s="200">
        <v>70.49</v>
      </c>
      <c r="AT57" s="122"/>
      <c r="AU57" s="122"/>
      <c r="AV57" s="122"/>
      <c r="AW57" s="122"/>
      <c r="AX57" s="122"/>
      <c r="AY57" s="122"/>
      <c r="BA57" s="122"/>
      <c r="BB57" s="122"/>
      <c r="BC57" s="122"/>
      <c r="BD57" s="122"/>
    </row>
    <row r="58" spans="1:56" s="123" customFormat="1" ht="21" customHeight="1">
      <c r="A58" s="110" t="s">
        <v>302</v>
      </c>
      <c r="B58" s="109" t="s">
        <v>346</v>
      </c>
      <c r="C58" s="109">
        <v>1</v>
      </c>
      <c r="D58" s="124" t="s">
        <v>347</v>
      </c>
      <c r="E58" s="128">
        <v>0</v>
      </c>
      <c r="F58" s="128">
        <v>6.5</v>
      </c>
      <c r="G58" s="124" t="s">
        <v>424</v>
      </c>
      <c r="H58" s="277">
        <f t="shared" si="2"/>
        <v>6.5</v>
      </c>
      <c r="I58" s="126">
        <v>75</v>
      </c>
      <c r="J58" s="126"/>
      <c r="K58" s="76">
        <v>16</v>
      </c>
      <c r="L58" s="286" t="s">
        <v>240</v>
      </c>
      <c r="M58" s="56"/>
      <c r="N58" s="264">
        <f>F58-E58</f>
        <v>6.5</v>
      </c>
      <c r="O58" s="114"/>
      <c r="P58" s="122"/>
      <c r="Q58" s="122"/>
      <c r="R58" s="127"/>
      <c r="S58" s="122"/>
      <c r="T58" s="114"/>
      <c r="U58" s="122"/>
      <c r="V58" s="122"/>
      <c r="W58" s="127"/>
      <c r="X58" s="122"/>
      <c r="Y58" s="114"/>
      <c r="Z58" s="109"/>
      <c r="AA58" s="109"/>
      <c r="AB58" s="116"/>
      <c r="AC58" s="117"/>
      <c r="AD58" s="109"/>
      <c r="AE58" s="122"/>
      <c r="AF58" s="122"/>
      <c r="AG58" s="127"/>
      <c r="AH58" s="122"/>
      <c r="AI58" s="115"/>
      <c r="AJ58" s="122"/>
      <c r="AK58" s="122"/>
      <c r="AL58" s="122"/>
      <c r="AM58" s="127"/>
      <c r="AN58" s="122"/>
      <c r="AO58" s="115"/>
      <c r="AP58" s="139" t="s">
        <v>470</v>
      </c>
      <c r="AQ58" s="128"/>
      <c r="AR58" s="175">
        <v>16</v>
      </c>
      <c r="AS58" s="196">
        <v>75</v>
      </c>
      <c r="AT58" s="122"/>
      <c r="AU58" s="122"/>
      <c r="AV58" s="122"/>
      <c r="AW58" s="122"/>
      <c r="AX58" s="122"/>
      <c r="AY58" s="122"/>
      <c r="BA58" s="122"/>
      <c r="BB58" s="122"/>
      <c r="BC58" s="122"/>
      <c r="BD58" s="122"/>
    </row>
    <row r="59" spans="2:56" s="123" customFormat="1" ht="21" customHeight="1">
      <c r="B59" s="122"/>
      <c r="C59" s="122"/>
      <c r="D59" s="124" t="s">
        <v>348</v>
      </c>
      <c r="E59" s="128">
        <v>6.5</v>
      </c>
      <c r="F59" s="128">
        <v>13</v>
      </c>
      <c r="G59" s="124" t="s">
        <v>169</v>
      </c>
      <c r="H59" s="277">
        <f t="shared" si="2"/>
        <v>6.5</v>
      </c>
      <c r="I59" s="113">
        <f>I58+(F58-E58)/100</f>
        <v>75.065</v>
      </c>
      <c r="J59" s="113"/>
      <c r="K59" s="76">
        <v>16</v>
      </c>
      <c r="L59" s="286" t="s">
        <v>240</v>
      </c>
      <c r="M59" s="56"/>
      <c r="N59" s="264">
        <f>F59-E59</f>
        <v>6.5</v>
      </c>
      <c r="O59" s="114"/>
      <c r="P59" s="122"/>
      <c r="Q59" s="122"/>
      <c r="R59" s="127"/>
      <c r="S59" s="122"/>
      <c r="T59" s="114"/>
      <c r="U59" s="122"/>
      <c r="V59" s="122"/>
      <c r="W59" s="127"/>
      <c r="X59" s="122"/>
      <c r="Y59" s="114"/>
      <c r="Z59" s="109"/>
      <c r="AA59" s="109"/>
      <c r="AB59" s="116"/>
      <c r="AC59" s="117"/>
      <c r="AD59" s="109">
        <v>20</v>
      </c>
      <c r="AE59" s="122"/>
      <c r="AF59" s="122"/>
      <c r="AG59" s="127" t="s">
        <v>352</v>
      </c>
      <c r="AH59" s="122"/>
      <c r="AI59" s="115"/>
      <c r="AJ59" s="122">
        <v>30</v>
      </c>
      <c r="AK59" s="122"/>
      <c r="AL59" s="122"/>
      <c r="AM59" s="127" t="s">
        <v>352</v>
      </c>
      <c r="AN59" s="122">
        <v>5</v>
      </c>
      <c r="AO59" s="115"/>
      <c r="AP59" s="139" t="s">
        <v>353</v>
      </c>
      <c r="AQ59" s="128"/>
      <c r="AR59" s="175">
        <v>16</v>
      </c>
      <c r="AS59" s="199">
        <v>75.065</v>
      </c>
      <c r="AT59" s="122"/>
      <c r="AU59" s="122"/>
      <c r="AV59" s="122"/>
      <c r="AW59" s="122"/>
      <c r="AX59" s="122"/>
      <c r="AY59" s="122"/>
      <c r="BA59" s="122"/>
      <c r="BB59" s="122"/>
      <c r="BC59" s="122"/>
      <c r="BD59" s="122"/>
    </row>
    <row r="60" spans="1:56" s="123" customFormat="1" ht="57">
      <c r="A60" s="99"/>
      <c r="B60" s="100"/>
      <c r="C60" s="100"/>
      <c r="D60" s="101" t="s">
        <v>349</v>
      </c>
      <c r="E60" s="108">
        <v>13</v>
      </c>
      <c r="F60" s="108">
        <v>147</v>
      </c>
      <c r="G60" s="101" t="s">
        <v>350</v>
      </c>
      <c r="H60" s="278">
        <f t="shared" si="2"/>
        <v>134</v>
      </c>
      <c r="I60" s="103">
        <f>I59+(F59-E59)/100</f>
        <v>75.13</v>
      </c>
      <c r="J60" s="103">
        <f>I60+(F60-E60)/100</f>
        <v>76.47</v>
      </c>
      <c r="K60" s="105">
        <v>2</v>
      </c>
      <c r="L60" s="288" t="s">
        <v>32</v>
      </c>
      <c r="M60" s="100"/>
      <c r="N60" s="105"/>
      <c r="O60" s="104">
        <v>74</v>
      </c>
      <c r="P60" s="100"/>
      <c r="Q60" s="100"/>
      <c r="R60" s="106"/>
      <c r="S60" s="100"/>
      <c r="T60" s="104">
        <v>25</v>
      </c>
      <c r="U60" s="100"/>
      <c r="V60" s="100" t="s">
        <v>351</v>
      </c>
      <c r="W60" s="106"/>
      <c r="X60" s="100">
        <v>1</v>
      </c>
      <c r="Y60" s="104"/>
      <c r="Z60" s="100"/>
      <c r="AA60" s="100"/>
      <c r="AB60" s="106"/>
      <c r="AC60" s="107"/>
      <c r="AD60" s="100">
        <v>1</v>
      </c>
      <c r="AE60" s="100"/>
      <c r="AF60" s="100"/>
      <c r="AG60" s="106"/>
      <c r="AH60" s="100"/>
      <c r="AI60" s="105">
        <v>0</v>
      </c>
      <c r="AJ60" s="100"/>
      <c r="AK60" s="100"/>
      <c r="AL60" s="100"/>
      <c r="AM60" s="106"/>
      <c r="AN60" s="100"/>
      <c r="AO60" s="105">
        <v>1</v>
      </c>
      <c r="AP60" s="140" t="s">
        <v>471</v>
      </c>
      <c r="AQ60" s="108"/>
      <c r="AR60" s="174">
        <v>2</v>
      </c>
      <c r="AS60" s="200">
        <v>75.13</v>
      </c>
      <c r="AT60" s="122"/>
      <c r="AU60" s="122"/>
      <c r="AV60" s="122"/>
      <c r="AW60" s="122"/>
      <c r="AX60" s="122"/>
      <c r="AY60" s="122"/>
      <c r="BA60" s="122"/>
      <c r="BB60" s="122"/>
      <c r="BC60" s="122"/>
      <c r="BD60" s="122"/>
    </row>
    <row r="61" spans="1:56" s="123" customFormat="1" ht="22.5">
      <c r="A61" s="110" t="s">
        <v>302</v>
      </c>
      <c r="B61" s="109" t="s">
        <v>346</v>
      </c>
      <c r="C61" s="109">
        <v>2</v>
      </c>
      <c r="D61" s="111" t="s">
        <v>285</v>
      </c>
      <c r="E61" s="118">
        <v>0</v>
      </c>
      <c r="F61" s="118">
        <v>135</v>
      </c>
      <c r="G61" s="111" t="s">
        <v>130</v>
      </c>
      <c r="H61" s="278">
        <f t="shared" si="2"/>
        <v>135</v>
      </c>
      <c r="I61" s="113">
        <v>76.46</v>
      </c>
      <c r="J61" s="103">
        <f>I61+(F61-E61)/100</f>
        <v>77.80999999999999</v>
      </c>
      <c r="K61" s="115">
        <v>2</v>
      </c>
      <c r="L61" s="289" t="s">
        <v>32</v>
      </c>
      <c r="M61" s="109"/>
      <c r="N61" s="115"/>
      <c r="O61" s="114">
        <v>79</v>
      </c>
      <c r="P61" s="109"/>
      <c r="Q61" s="109"/>
      <c r="R61" s="116"/>
      <c r="S61" s="109"/>
      <c r="T61" s="114">
        <v>20</v>
      </c>
      <c r="U61" s="109"/>
      <c r="V61" s="109" t="s">
        <v>133</v>
      </c>
      <c r="W61" s="116"/>
      <c r="X61" s="109">
        <v>1</v>
      </c>
      <c r="Y61" s="114"/>
      <c r="Z61" s="109"/>
      <c r="AA61" s="109"/>
      <c r="AB61" s="116"/>
      <c r="AC61" s="117"/>
      <c r="AD61" s="109">
        <v>1</v>
      </c>
      <c r="AE61" s="109"/>
      <c r="AF61" s="109"/>
      <c r="AG61" s="116"/>
      <c r="AH61" s="109"/>
      <c r="AI61" s="115">
        <v>0</v>
      </c>
      <c r="AJ61" s="109"/>
      <c r="AK61" s="109"/>
      <c r="AL61" s="109"/>
      <c r="AM61" s="116"/>
      <c r="AN61" s="109"/>
      <c r="AO61" s="115">
        <v>1</v>
      </c>
      <c r="AP61" s="141" t="s">
        <v>472</v>
      </c>
      <c r="AQ61" s="118"/>
      <c r="AR61" s="175">
        <v>2</v>
      </c>
      <c r="AS61" s="195">
        <v>76.46</v>
      </c>
      <c r="AT61" s="122"/>
      <c r="AU61" s="122"/>
      <c r="AV61" s="122"/>
      <c r="AW61" s="122"/>
      <c r="AX61" s="122"/>
      <c r="AY61" s="122"/>
      <c r="BA61" s="122"/>
      <c r="BB61" s="122"/>
      <c r="BC61" s="122"/>
      <c r="BD61" s="122"/>
    </row>
    <row r="62" spans="1:56" s="123" customFormat="1" ht="21" customHeight="1">
      <c r="A62" s="129" t="s">
        <v>302</v>
      </c>
      <c r="B62" s="130" t="s">
        <v>342</v>
      </c>
      <c r="C62" s="130">
        <v>1</v>
      </c>
      <c r="D62" s="131" t="s">
        <v>343</v>
      </c>
      <c r="E62" s="138">
        <v>0</v>
      </c>
      <c r="F62" s="138">
        <v>146</v>
      </c>
      <c r="G62" s="131" t="s">
        <v>1</v>
      </c>
      <c r="H62" s="278">
        <f t="shared" si="2"/>
        <v>146</v>
      </c>
      <c r="I62" s="133">
        <v>79.6</v>
      </c>
      <c r="J62" s="103">
        <f>I62+(F62-E62)/100</f>
        <v>81.05999999999999</v>
      </c>
      <c r="K62" s="135">
        <v>2</v>
      </c>
      <c r="L62" s="290" t="s">
        <v>32</v>
      </c>
      <c r="M62" s="130"/>
      <c r="N62" s="135"/>
      <c r="O62" s="134">
        <v>74</v>
      </c>
      <c r="P62" s="130"/>
      <c r="Q62" s="130"/>
      <c r="R62" s="136"/>
      <c r="S62" s="130"/>
      <c r="T62" s="246" t="s">
        <v>93</v>
      </c>
      <c r="U62" s="130"/>
      <c r="V62" s="130" t="s">
        <v>344</v>
      </c>
      <c r="W62" s="136"/>
      <c r="X62" s="130">
        <v>1</v>
      </c>
      <c r="Y62" s="134"/>
      <c r="Z62" s="130"/>
      <c r="AA62" s="130"/>
      <c r="AB62" s="136"/>
      <c r="AC62" s="137"/>
      <c r="AD62" s="130">
        <v>1</v>
      </c>
      <c r="AE62" s="130"/>
      <c r="AF62" s="130"/>
      <c r="AG62" s="136"/>
      <c r="AH62" s="130"/>
      <c r="AI62" s="135">
        <v>0</v>
      </c>
      <c r="AJ62" s="130"/>
      <c r="AK62" s="130"/>
      <c r="AL62" s="130"/>
      <c r="AM62" s="136"/>
      <c r="AN62" s="130"/>
      <c r="AO62" s="135">
        <v>1</v>
      </c>
      <c r="AP62" s="299" t="s">
        <v>465</v>
      </c>
      <c r="AQ62" s="138"/>
      <c r="AR62" s="177">
        <v>2</v>
      </c>
      <c r="AS62" s="197">
        <v>79.6</v>
      </c>
      <c r="AT62" s="122"/>
      <c r="AU62" s="122"/>
      <c r="AV62" s="122"/>
      <c r="AW62" s="122"/>
      <c r="AX62" s="122"/>
      <c r="AY62" s="122"/>
      <c r="BA62" s="122"/>
      <c r="BB62" s="122"/>
      <c r="BC62" s="122"/>
      <c r="BD62" s="122"/>
    </row>
    <row r="63" spans="1:56" s="123" customFormat="1" ht="21" customHeight="1">
      <c r="A63" s="123" t="s">
        <v>302</v>
      </c>
      <c r="B63" s="122" t="s">
        <v>177</v>
      </c>
      <c r="C63" s="122">
        <v>1</v>
      </c>
      <c r="D63" s="124" t="s">
        <v>178</v>
      </c>
      <c r="E63" s="128">
        <v>0</v>
      </c>
      <c r="F63" s="128">
        <v>20</v>
      </c>
      <c r="G63" s="124" t="s">
        <v>150</v>
      </c>
      <c r="H63" s="277">
        <f t="shared" si="2"/>
        <v>20</v>
      </c>
      <c r="I63" s="265">
        <v>84.6</v>
      </c>
      <c r="J63" s="113"/>
      <c r="K63" s="115">
        <v>2</v>
      </c>
      <c r="L63" s="289" t="s">
        <v>32</v>
      </c>
      <c r="M63" s="109"/>
      <c r="N63" s="115"/>
      <c r="O63" s="114">
        <v>74</v>
      </c>
      <c r="P63" s="122"/>
      <c r="Q63" s="122"/>
      <c r="R63" s="127"/>
      <c r="S63" s="122"/>
      <c r="T63" s="114">
        <v>25</v>
      </c>
      <c r="U63" s="125">
        <v>0.1</v>
      </c>
      <c r="V63" s="125">
        <v>0.4</v>
      </c>
      <c r="W63" s="127">
        <v>1.2</v>
      </c>
      <c r="X63" s="122">
        <v>1</v>
      </c>
      <c r="Y63" s="119"/>
      <c r="Z63" s="109"/>
      <c r="AA63" s="109"/>
      <c r="AB63" s="116"/>
      <c r="AC63" s="117"/>
      <c r="AD63" s="120">
        <v>1</v>
      </c>
      <c r="AE63" s="122"/>
      <c r="AF63" s="122"/>
      <c r="AG63" s="127"/>
      <c r="AH63" s="122"/>
      <c r="AI63" s="121">
        <v>0</v>
      </c>
      <c r="AJ63" s="122"/>
      <c r="AK63" s="122"/>
      <c r="AL63" s="122"/>
      <c r="AM63" s="127"/>
      <c r="AN63" s="122"/>
      <c r="AO63" s="121">
        <v>1</v>
      </c>
      <c r="AP63" s="139"/>
      <c r="AQ63" s="128"/>
      <c r="AR63" s="178">
        <v>2</v>
      </c>
      <c r="AS63" s="201">
        <v>84.6</v>
      </c>
      <c r="AT63" s="122"/>
      <c r="AU63" s="122"/>
      <c r="AV63" s="122"/>
      <c r="AW63" s="122"/>
      <c r="AX63" s="122"/>
      <c r="AY63" s="122"/>
      <c r="BA63" s="122"/>
      <c r="BB63" s="122"/>
      <c r="BC63" s="122"/>
      <c r="BD63" s="122"/>
    </row>
    <row r="64" spans="2:56" s="123" customFormat="1" ht="21" customHeight="1">
      <c r="B64" s="122"/>
      <c r="C64" s="122"/>
      <c r="D64" s="124" t="s">
        <v>179</v>
      </c>
      <c r="E64" s="128">
        <v>20</v>
      </c>
      <c r="F64" s="128">
        <v>23</v>
      </c>
      <c r="G64" s="124" t="s">
        <v>151</v>
      </c>
      <c r="H64" s="277">
        <f t="shared" si="2"/>
        <v>3</v>
      </c>
      <c r="I64" s="113">
        <f>I63+(F63-E63)/100</f>
        <v>84.8</v>
      </c>
      <c r="J64" s="113"/>
      <c r="K64" s="115">
        <v>16</v>
      </c>
      <c r="L64" s="289" t="s">
        <v>447</v>
      </c>
      <c r="M64" s="109"/>
      <c r="N64" s="264">
        <f>F64-E64</f>
        <v>3</v>
      </c>
      <c r="O64" s="114"/>
      <c r="P64" s="122"/>
      <c r="Q64" s="122"/>
      <c r="R64" s="127"/>
      <c r="S64" s="122"/>
      <c r="T64" s="114"/>
      <c r="U64" s="125"/>
      <c r="V64" s="125"/>
      <c r="W64" s="127"/>
      <c r="X64" s="122"/>
      <c r="Y64" s="114"/>
      <c r="Z64" s="109"/>
      <c r="AA64" s="109"/>
      <c r="AB64" s="116"/>
      <c r="AC64" s="117"/>
      <c r="AD64" s="109"/>
      <c r="AE64" s="122"/>
      <c r="AF64" s="122"/>
      <c r="AG64" s="127"/>
      <c r="AH64" s="122"/>
      <c r="AI64" s="115"/>
      <c r="AJ64" s="122"/>
      <c r="AK64" s="122"/>
      <c r="AL64" s="122"/>
      <c r="AM64" s="127"/>
      <c r="AN64" s="122"/>
      <c r="AO64" s="115"/>
      <c r="AP64" s="139"/>
      <c r="AQ64" s="128"/>
      <c r="AR64" s="178">
        <v>16</v>
      </c>
      <c r="AS64" s="199">
        <v>84.8</v>
      </c>
      <c r="AT64" s="122"/>
      <c r="AU64" s="122"/>
      <c r="AV64" s="122"/>
      <c r="AW64" s="122"/>
      <c r="AX64" s="122"/>
      <c r="AY64" s="122"/>
      <c r="BA64" s="122"/>
      <c r="BB64" s="122"/>
      <c r="BC64" s="122"/>
      <c r="BD64" s="122"/>
    </row>
    <row r="65" spans="2:56" s="99" customFormat="1" ht="21" customHeight="1">
      <c r="B65" s="100"/>
      <c r="C65" s="100"/>
      <c r="D65" s="101" t="s">
        <v>180</v>
      </c>
      <c r="E65" s="108">
        <v>23</v>
      </c>
      <c r="F65" s="108">
        <v>150</v>
      </c>
      <c r="G65" s="101" t="s">
        <v>193</v>
      </c>
      <c r="H65" s="278">
        <f t="shared" si="2"/>
        <v>127</v>
      </c>
      <c r="I65" s="103">
        <f>I64+(F64-E64)/100</f>
        <v>84.83</v>
      </c>
      <c r="J65" s="103">
        <f>I65+(F65-E65)/100</f>
        <v>86.1</v>
      </c>
      <c r="K65" s="105">
        <v>2</v>
      </c>
      <c r="L65" s="288" t="s">
        <v>32</v>
      </c>
      <c r="M65" s="100"/>
      <c r="N65" s="105"/>
      <c r="O65" s="104">
        <v>74</v>
      </c>
      <c r="P65" s="100"/>
      <c r="Q65" s="100"/>
      <c r="R65" s="106"/>
      <c r="S65" s="100"/>
      <c r="T65" s="104">
        <v>25</v>
      </c>
      <c r="U65" s="102">
        <v>0.1</v>
      </c>
      <c r="V65" s="102">
        <v>0.4</v>
      </c>
      <c r="W65" s="106">
        <v>1.2</v>
      </c>
      <c r="X65" s="100">
        <v>1</v>
      </c>
      <c r="Y65" s="104"/>
      <c r="Z65" s="100"/>
      <c r="AA65" s="100"/>
      <c r="AB65" s="106"/>
      <c r="AC65" s="107"/>
      <c r="AD65" s="100">
        <v>1</v>
      </c>
      <c r="AE65" s="100"/>
      <c r="AF65" s="100"/>
      <c r="AG65" s="106"/>
      <c r="AH65" s="100"/>
      <c r="AI65" s="105">
        <v>0</v>
      </c>
      <c r="AJ65" s="100"/>
      <c r="AK65" s="100"/>
      <c r="AL65" s="100"/>
      <c r="AM65" s="106"/>
      <c r="AN65" s="100"/>
      <c r="AO65" s="105">
        <v>1</v>
      </c>
      <c r="AP65" s="140"/>
      <c r="AQ65" s="108"/>
      <c r="AR65" s="179">
        <v>2</v>
      </c>
      <c r="AS65" s="200">
        <v>84.83</v>
      </c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</row>
    <row r="66" spans="1:56" s="129" customFormat="1" ht="21" customHeight="1">
      <c r="A66" s="129" t="s">
        <v>302</v>
      </c>
      <c r="B66" s="130" t="s">
        <v>177</v>
      </c>
      <c r="C66" s="130">
        <v>2</v>
      </c>
      <c r="D66" s="131" t="s">
        <v>181</v>
      </c>
      <c r="E66" s="138">
        <v>0</v>
      </c>
      <c r="F66" s="138">
        <v>19</v>
      </c>
      <c r="G66" s="131" t="s">
        <v>16</v>
      </c>
      <c r="H66" s="278">
        <f t="shared" si="2"/>
        <v>19</v>
      </c>
      <c r="I66" s="133">
        <v>86.1</v>
      </c>
      <c r="J66" s="103">
        <f>I66+(F66-E66)/100</f>
        <v>86.28999999999999</v>
      </c>
      <c r="K66" s="135">
        <v>2</v>
      </c>
      <c r="L66" s="290" t="s">
        <v>32</v>
      </c>
      <c r="M66" s="130"/>
      <c r="N66" s="135"/>
      <c r="O66" s="134">
        <v>74</v>
      </c>
      <c r="P66" s="130"/>
      <c r="Q66" s="130"/>
      <c r="R66" s="136"/>
      <c r="S66" s="130"/>
      <c r="T66" s="134">
        <v>25</v>
      </c>
      <c r="U66" s="132">
        <v>0.1</v>
      </c>
      <c r="V66" s="132">
        <v>0.4</v>
      </c>
      <c r="W66" s="106">
        <v>1.2</v>
      </c>
      <c r="X66" s="130">
        <v>1</v>
      </c>
      <c r="Y66" s="134"/>
      <c r="Z66" s="130"/>
      <c r="AA66" s="130"/>
      <c r="AB66" s="136"/>
      <c r="AC66" s="137"/>
      <c r="AD66" s="130">
        <v>1</v>
      </c>
      <c r="AE66" s="130"/>
      <c r="AF66" s="130"/>
      <c r="AG66" s="136"/>
      <c r="AH66" s="130"/>
      <c r="AI66" s="135">
        <v>0</v>
      </c>
      <c r="AJ66" s="130"/>
      <c r="AK66" s="130"/>
      <c r="AL66" s="130"/>
      <c r="AM66" s="136"/>
      <c r="AN66" s="130"/>
      <c r="AO66" s="135">
        <v>1</v>
      </c>
      <c r="AP66" s="299" t="s">
        <v>182</v>
      </c>
      <c r="AQ66" s="138"/>
      <c r="AR66" s="180">
        <v>2</v>
      </c>
      <c r="AS66" s="202">
        <v>86.1</v>
      </c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</row>
    <row r="67" spans="1:56" s="123" customFormat="1" ht="21" customHeight="1">
      <c r="A67" s="123" t="s">
        <v>302</v>
      </c>
      <c r="B67" s="122" t="s">
        <v>183</v>
      </c>
      <c r="C67" s="122">
        <v>1</v>
      </c>
      <c r="D67" s="124" t="s">
        <v>185</v>
      </c>
      <c r="E67" s="128">
        <v>0</v>
      </c>
      <c r="F67" s="128">
        <v>3</v>
      </c>
      <c r="G67" s="124" t="s">
        <v>424</v>
      </c>
      <c r="H67" s="277">
        <f t="shared" si="2"/>
        <v>3</v>
      </c>
      <c r="I67" s="113">
        <v>89.3</v>
      </c>
      <c r="J67" s="113"/>
      <c r="K67" s="115">
        <v>1</v>
      </c>
      <c r="L67" s="289" t="s">
        <v>31</v>
      </c>
      <c r="M67" s="263">
        <f>F67-E67</f>
        <v>3</v>
      </c>
      <c r="N67" s="115"/>
      <c r="O67" s="114"/>
      <c r="P67" s="122"/>
      <c r="Q67" s="122"/>
      <c r="R67" s="127"/>
      <c r="S67" s="122"/>
      <c r="T67" s="245" t="s">
        <v>408</v>
      </c>
      <c r="U67" s="125">
        <v>0.1</v>
      </c>
      <c r="V67" s="125">
        <v>0.4</v>
      </c>
      <c r="W67" s="127">
        <v>1.2</v>
      </c>
      <c r="X67" s="122">
        <v>1</v>
      </c>
      <c r="Y67" s="114"/>
      <c r="Z67" s="109"/>
      <c r="AA67" s="109"/>
      <c r="AB67" s="116"/>
      <c r="AC67" s="117"/>
      <c r="AD67" s="109">
        <v>1</v>
      </c>
      <c r="AE67" s="122"/>
      <c r="AF67" s="122"/>
      <c r="AG67" s="127"/>
      <c r="AH67" s="122"/>
      <c r="AI67" s="115">
        <v>0</v>
      </c>
      <c r="AJ67" s="122"/>
      <c r="AK67" s="122"/>
      <c r="AL67" s="122"/>
      <c r="AM67" s="127"/>
      <c r="AN67" s="122"/>
      <c r="AO67" s="115">
        <v>1</v>
      </c>
      <c r="AP67" s="139"/>
      <c r="AQ67" s="128"/>
      <c r="AR67" s="178">
        <v>2</v>
      </c>
      <c r="AS67" s="199">
        <v>89.3</v>
      </c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</row>
    <row r="68" spans="2:56" s="123" customFormat="1" ht="21" customHeight="1">
      <c r="B68" s="122"/>
      <c r="C68" s="122"/>
      <c r="D68" s="124" t="s">
        <v>186</v>
      </c>
      <c r="E68" s="128">
        <v>4</v>
      </c>
      <c r="F68" s="128">
        <v>8</v>
      </c>
      <c r="G68" s="124" t="s">
        <v>169</v>
      </c>
      <c r="H68" s="277">
        <f t="shared" si="2"/>
        <v>4</v>
      </c>
      <c r="I68" s="113">
        <f aca="true" t="shared" si="3" ref="I68:I77">I67+(F67-E67)/100</f>
        <v>89.33</v>
      </c>
      <c r="J68" s="113"/>
      <c r="K68" s="115">
        <v>1</v>
      </c>
      <c r="L68" s="289" t="s">
        <v>31</v>
      </c>
      <c r="M68" s="263">
        <f>F68-E68</f>
        <v>4</v>
      </c>
      <c r="N68" s="115"/>
      <c r="O68" s="114"/>
      <c r="P68" s="122"/>
      <c r="Q68" s="122"/>
      <c r="R68" s="127"/>
      <c r="S68" s="122"/>
      <c r="T68" s="247" t="s">
        <v>408</v>
      </c>
      <c r="U68" s="125">
        <v>0.1</v>
      </c>
      <c r="V68" s="125">
        <v>0.4</v>
      </c>
      <c r="W68" s="127">
        <v>1.2</v>
      </c>
      <c r="X68" s="122">
        <v>1</v>
      </c>
      <c r="Y68" s="114"/>
      <c r="Z68" s="109"/>
      <c r="AA68" s="109"/>
      <c r="AB68" s="142"/>
      <c r="AC68" s="117"/>
      <c r="AD68" s="109">
        <v>1</v>
      </c>
      <c r="AE68" s="122"/>
      <c r="AF68" s="122"/>
      <c r="AG68" s="127"/>
      <c r="AH68" s="122"/>
      <c r="AI68" s="115">
        <v>0</v>
      </c>
      <c r="AJ68" s="122"/>
      <c r="AK68" s="122"/>
      <c r="AL68" s="122"/>
      <c r="AM68" s="127"/>
      <c r="AN68" s="122"/>
      <c r="AO68" s="115">
        <v>1</v>
      </c>
      <c r="AP68" s="139" t="s">
        <v>182</v>
      </c>
      <c r="AQ68" s="128"/>
      <c r="AR68" s="178">
        <v>2</v>
      </c>
      <c r="AS68" s="199">
        <v>89.33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</row>
    <row r="69" spans="2:56" s="123" customFormat="1" ht="21" customHeight="1">
      <c r="B69" s="122"/>
      <c r="C69" s="122"/>
      <c r="D69" s="124" t="s">
        <v>187</v>
      </c>
      <c r="E69" s="128">
        <v>8</v>
      </c>
      <c r="F69" s="128">
        <v>20</v>
      </c>
      <c r="G69" s="124" t="s">
        <v>188</v>
      </c>
      <c r="H69" s="277">
        <f t="shared" si="2"/>
        <v>12</v>
      </c>
      <c r="I69" s="113">
        <f t="shared" si="3"/>
        <v>89.37</v>
      </c>
      <c r="J69" s="113"/>
      <c r="K69" s="115">
        <v>2</v>
      </c>
      <c r="L69" s="289" t="s">
        <v>32</v>
      </c>
      <c r="M69" s="109"/>
      <c r="N69" s="115"/>
      <c r="O69" s="114">
        <v>74</v>
      </c>
      <c r="P69" s="122"/>
      <c r="Q69" s="122"/>
      <c r="R69" s="127"/>
      <c r="S69" s="122"/>
      <c r="T69" s="247" t="s">
        <v>4</v>
      </c>
      <c r="U69" s="125">
        <v>0.1</v>
      </c>
      <c r="V69" s="125">
        <v>0.4</v>
      </c>
      <c r="W69" s="127">
        <v>1.2</v>
      </c>
      <c r="X69" s="122">
        <v>1</v>
      </c>
      <c r="Y69" s="114"/>
      <c r="Z69" s="109"/>
      <c r="AA69" s="109"/>
      <c r="AB69" s="116"/>
      <c r="AC69" s="117"/>
      <c r="AD69" s="109">
        <v>1</v>
      </c>
      <c r="AE69" s="122"/>
      <c r="AF69" s="122"/>
      <c r="AG69" s="127"/>
      <c r="AH69" s="122"/>
      <c r="AI69" s="115">
        <v>0</v>
      </c>
      <c r="AJ69" s="122"/>
      <c r="AK69" s="122"/>
      <c r="AL69" s="122"/>
      <c r="AM69" s="127"/>
      <c r="AN69" s="122"/>
      <c r="AO69" s="115">
        <v>1</v>
      </c>
      <c r="AP69" s="139"/>
      <c r="AQ69" s="128"/>
      <c r="AR69" s="178">
        <v>2</v>
      </c>
      <c r="AS69" s="199">
        <v>89.37</v>
      </c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</row>
    <row r="70" spans="4:45" s="123" customFormat="1" ht="18" customHeight="1">
      <c r="D70" s="124" t="s">
        <v>189</v>
      </c>
      <c r="E70" s="128">
        <v>20</v>
      </c>
      <c r="F70" s="128">
        <v>31</v>
      </c>
      <c r="G70" s="124">
        <v>5</v>
      </c>
      <c r="H70" s="277">
        <f t="shared" si="2"/>
        <v>11</v>
      </c>
      <c r="I70" s="113">
        <f t="shared" si="3"/>
        <v>89.49000000000001</v>
      </c>
      <c r="J70" s="113"/>
      <c r="K70" s="115">
        <v>2</v>
      </c>
      <c r="L70" s="289" t="s">
        <v>32</v>
      </c>
      <c r="M70" s="109"/>
      <c r="N70" s="115"/>
      <c r="O70" s="114">
        <v>74</v>
      </c>
      <c r="P70" s="122"/>
      <c r="Q70" s="122"/>
      <c r="R70" s="127"/>
      <c r="S70" s="122"/>
      <c r="T70" s="247" t="s">
        <v>4</v>
      </c>
      <c r="U70" s="125">
        <v>0.1</v>
      </c>
      <c r="V70" s="125">
        <v>0.4</v>
      </c>
      <c r="W70" s="127">
        <v>1.2</v>
      </c>
      <c r="X70" s="122">
        <v>1</v>
      </c>
      <c r="Y70" s="114"/>
      <c r="Z70" s="109"/>
      <c r="AA70" s="109"/>
      <c r="AB70" s="116"/>
      <c r="AC70" s="117"/>
      <c r="AD70" s="109">
        <v>1</v>
      </c>
      <c r="AE70" s="122"/>
      <c r="AF70" s="122"/>
      <c r="AG70" s="127"/>
      <c r="AH70" s="122"/>
      <c r="AI70" s="115">
        <v>0</v>
      </c>
      <c r="AJ70" s="122"/>
      <c r="AK70" s="122"/>
      <c r="AL70" s="122"/>
      <c r="AM70" s="127"/>
      <c r="AN70" s="122"/>
      <c r="AO70" s="115">
        <v>1</v>
      </c>
      <c r="AP70" s="300"/>
      <c r="AR70" s="178">
        <v>2</v>
      </c>
      <c r="AS70" s="199">
        <v>89.49</v>
      </c>
    </row>
    <row r="71" spans="4:45" s="123" customFormat="1" ht="23.25">
      <c r="D71" s="143" t="s">
        <v>190</v>
      </c>
      <c r="E71" s="270">
        <v>31</v>
      </c>
      <c r="F71" s="270">
        <v>50</v>
      </c>
      <c r="G71" s="143" t="s">
        <v>153</v>
      </c>
      <c r="H71" s="277">
        <f t="shared" si="2"/>
        <v>19</v>
      </c>
      <c r="I71" s="113">
        <f t="shared" si="3"/>
        <v>89.60000000000001</v>
      </c>
      <c r="J71" s="113"/>
      <c r="K71" s="150">
        <v>12</v>
      </c>
      <c r="L71" s="291" t="s">
        <v>429</v>
      </c>
      <c r="M71" s="148"/>
      <c r="N71" s="264">
        <f>F71-E71</f>
        <v>19</v>
      </c>
      <c r="O71" s="147"/>
      <c r="P71" s="145"/>
      <c r="Q71" s="145"/>
      <c r="R71" s="145"/>
      <c r="S71" s="145"/>
      <c r="T71" s="147"/>
      <c r="U71" s="146"/>
      <c r="V71" s="146"/>
      <c r="W71" s="127">
        <v>1.2</v>
      </c>
      <c r="X71" s="145"/>
      <c r="Y71" s="147"/>
      <c r="Z71" s="148"/>
      <c r="AA71" s="148"/>
      <c r="AB71" s="148"/>
      <c r="AC71" s="149"/>
      <c r="AD71" s="148"/>
      <c r="AE71" s="145"/>
      <c r="AF71" s="145"/>
      <c r="AG71" s="145"/>
      <c r="AH71" s="145"/>
      <c r="AI71" s="144"/>
      <c r="AJ71" s="145"/>
      <c r="AK71" s="145"/>
      <c r="AL71" s="145"/>
      <c r="AM71" s="145"/>
      <c r="AN71" s="145"/>
      <c r="AO71" s="150"/>
      <c r="AP71" s="301" t="s">
        <v>201</v>
      </c>
      <c r="AR71" s="181">
        <v>12</v>
      </c>
      <c r="AS71" s="199">
        <v>89.6</v>
      </c>
    </row>
    <row r="72" spans="4:45" s="99" customFormat="1" ht="18" customHeight="1">
      <c r="D72" s="101" t="s">
        <v>191</v>
      </c>
      <c r="E72" s="108">
        <v>50</v>
      </c>
      <c r="F72" s="108">
        <v>150</v>
      </c>
      <c r="G72" s="101" t="s">
        <v>192</v>
      </c>
      <c r="H72" s="278">
        <f t="shared" si="2"/>
        <v>100</v>
      </c>
      <c r="I72" s="103">
        <f t="shared" si="3"/>
        <v>89.79</v>
      </c>
      <c r="J72" s="103">
        <f>I72+(F72-E72)/100</f>
        <v>90.79</v>
      </c>
      <c r="K72" s="105">
        <v>2</v>
      </c>
      <c r="L72" s="288" t="s">
        <v>32</v>
      </c>
      <c r="M72" s="100"/>
      <c r="N72" s="105"/>
      <c r="O72" s="104">
        <v>74</v>
      </c>
      <c r="P72" s="100"/>
      <c r="Q72" s="100"/>
      <c r="R72" s="106"/>
      <c r="S72" s="100"/>
      <c r="T72" s="248" t="s">
        <v>4</v>
      </c>
      <c r="U72" s="102">
        <v>0.1</v>
      </c>
      <c r="V72" s="102">
        <v>0.4</v>
      </c>
      <c r="W72" s="106">
        <v>1.2</v>
      </c>
      <c r="X72" s="100">
        <v>1</v>
      </c>
      <c r="Y72" s="104"/>
      <c r="Z72" s="100"/>
      <c r="AA72" s="100"/>
      <c r="AB72" s="106"/>
      <c r="AC72" s="107"/>
      <c r="AD72" s="100">
        <v>1</v>
      </c>
      <c r="AE72" s="100"/>
      <c r="AF72" s="100"/>
      <c r="AG72" s="106"/>
      <c r="AH72" s="100"/>
      <c r="AI72" s="105">
        <v>0</v>
      </c>
      <c r="AJ72" s="100"/>
      <c r="AK72" s="100"/>
      <c r="AL72" s="100"/>
      <c r="AM72" s="106"/>
      <c r="AN72" s="100"/>
      <c r="AO72" s="105">
        <v>1</v>
      </c>
      <c r="AP72" s="302"/>
      <c r="AR72" s="179">
        <v>2</v>
      </c>
      <c r="AS72" s="200">
        <v>89.79</v>
      </c>
    </row>
    <row r="73" spans="1:45" s="123" customFormat="1" ht="18" customHeight="1">
      <c r="A73" s="123" t="s">
        <v>302</v>
      </c>
      <c r="B73" s="123" t="s">
        <v>183</v>
      </c>
      <c r="C73" s="123">
        <v>2</v>
      </c>
      <c r="D73" s="124" t="s">
        <v>194</v>
      </c>
      <c r="E73" s="128">
        <v>0</v>
      </c>
      <c r="F73" s="128">
        <v>18</v>
      </c>
      <c r="G73" s="124" t="s">
        <v>16</v>
      </c>
      <c r="H73" s="277">
        <f t="shared" si="2"/>
        <v>18</v>
      </c>
      <c r="I73" s="109">
        <v>90.8</v>
      </c>
      <c r="J73" s="109"/>
      <c r="K73" s="115">
        <v>2</v>
      </c>
      <c r="L73" s="289" t="s">
        <v>32</v>
      </c>
      <c r="M73" s="109"/>
      <c r="N73" s="115"/>
      <c r="O73" s="114">
        <v>74</v>
      </c>
      <c r="P73" s="122"/>
      <c r="Q73" s="122"/>
      <c r="R73" s="127"/>
      <c r="S73" s="122"/>
      <c r="T73" s="114">
        <v>20</v>
      </c>
      <c r="U73" s="125">
        <v>0.1</v>
      </c>
      <c r="V73" s="125">
        <v>0.4</v>
      </c>
      <c r="W73" s="127">
        <v>1.2</v>
      </c>
      <c r="X73" s="122">
        <v>1</v>
      </c>
      <c r="Y73" s="114"/>
      <c r="Z73" s="109"/>
      <c r="AA73" s="109"/>
      <c r="AB73" s="116"/>
      <c r="AC73" s="117"/>
      <c r="AD73" s="109">
        <v>1</v>
      </c>
      <c r="AE73" s="122"/>
      <c r="AF73" s="122"/>
      <c r="AG73" s="127"/>
      <c r="AH73" s="122"/>
      <c r="AI73" s="115">
        <v>0</v>
      </c>
      <c r="AJ73" s="122"/>
      <c r="AK73" s="122"/>
      <c r="AL73" s="122"/>
      <c r="AM73" s="127"/>
      <c r="AN73" s="122"/>
      <c r="AO73" s="115">
        <v>1</v>
      </c>
      <c r="AP73" s="139" t="s">
        <v>182</v>
      </c>
      <c r="AR73" s="178">
        <v>2</v>
      </c>
      <c r="AS73" s="203">
        <v>90.8</v>
      </c>
    </row>
    <row r="74" spans="4:45" s="99" customFormat="1" ht="18" customHeight="1">
      <c r="D74" s="101" t="s">
        <v>195</v>
      </c>
      <c r="E74" s="108">
        <v>18</v>
      </c>
      <c r="F74" s="108">
        <v>53</v>
      </c>
      <c r="G74" s="101" t="s">
        <v>196</v>
      </c>
      <c r="H74" s="278">
        <f t="shared" si="2"/>
        <v>35</v>
      </c>
      <c r="I74" s="103">
        <f t="shared" si="3"/>
        <v>90.98</v>
      </c>
      <c r="J74" s="103">
        <f>I74+(F74-E74)/100</f>
        <v>91.33</v>
      </c>
      <c r="K74" s="105">
        <v>2</v>
      </c>
      <c r="L74" s="288" t="s">
        <v>32</v>
      </c>
      <c r="M74" s="100"/>
      <c r="N74" s="105"/>
      <c r="O74" s="104">
        <v>79</v>
      </c>
      <c r="P74" s="100"/>
      <c r="Q74" s="100"/>
      <c r="R74" s="106"/>
      <c r="S74" s="100"/>
      <c r="T74" s="104">
        <v>20</v>
      </c>
      <c r="U74" s="102">
        <v>0.1</v>
      </c>
      <c r="V74" s="102">
        <v>0.4</v>
      </c>
      <c r="W74" s="106">
        <v>1.2</v>
      </c>
      <c r="X74" s="100">
        <v>1</v>
      </c>
      <c r="Y74" s="104"/>
      <c r="Z74" s="100"/>
      <c r="AA74" s="100"/>
      <c r="AB74" s="106"/>
      <c r="AC74" s="107"/>
      <c r="AD74" s="100">
        <v>1</v>
      </c>
      <c r="AE74" s="100"/>
      <c r="AF74" s="100"/>
      <c r="AG74" s="106"/>
      <c r="AH74" s="100"/>
      <c r="AI74" s="105">
        <v>0</v>
      </c>
      <c r="AJ74" s="100"/>
      <c r="AK74" s="100"/>
      <c r="AL74" s="100"/>
      <c r="AM74" s="106"/>
      <c r="AN74" s="100"/>
      <c r="AO74" s="105">
        <v>1</v>
      </c>
      <c r="AP74" s="302"/>
      <c r="AR74" s="179">
        <v>2</v>
      </c>
      <c r="AS74" s="199">
        <v>90.98</v>
      </c>
    </row>
    <row r="75" spans="1:45" s="123" customFormat="1" ht="18" customHeight="1">
      <c r="A75" s="123" t="s">
        <v>302</v>
      </c>
      <c r="B75" s="123" t="s">
        <v>197</v>
      </c>
      <c r="C75" s="123">
        <v>1</v>
      </c>
      <c r="D75" s="124" t="s">
        <v>198</v>
      </c>
      <c r="E75" s="128">
        <v>0</v>
      </c>
      <c r="F75" s="128">
        <v>2</v>
      </c>
      <c r="G75" s="124" t="s">
        <v>424</v>
      </c>
      <c r="H75" s="277">
        <f t="shared" si="2"/>
        <v>2</v>
      </c>
      <c r="I75" s="122">
        <v>94.36</v>
      </c>
      <c r="J75" s="122"/>
      <c r="K75" s="121">
        <v>16</v>
      </c>
      <c r="L75" s="292" t="s">
        <v>447</v>
      </c>
      <c r="M75" s="110"/>
      <c r="N75" s="264">
        <f>F75-E75</f>
        <v>2</v>
      </c>
      <c r="O75" s="154"/>
      <c r="T75" s="154"/>
      <c r="U75" s="152"/>
      <c r="V75" s="152"/>
      <c r="X75" s="153"/>
      <c r="Y75" s="154"/>
      <c r="Z75" s="110"/>
      <c r="AA75" s="110"/>
      <c r="AB75" s="110"/>
      <c r="AC75" s="155"/>
      <c r="AD75" s="153"/>
      <c r="AI75" s="156"/>
      <c r="AO75" s="121"/>
      <c r="AP75" s="300"/>
      <c r="AR75" s="176">
        <v>16</v>
      </c>
      <c r="AS75" s="204">
        <v>94.36</v>
      </c>
    </row>
    <row r="76" spans="4:45" s="123" customFormat="1" ht="18" customHeight="1">
      <c r="D76" s="124" t="s">
        <v>361</v>
      </c>
      <c r="E76" s="128">
        <v>2</v>
      </c>
      <c r="F76" s="128">
        <v>61</v>
      </c>
      <c r="G76" s="124" t="s">
        <v>200</v>
      </c>
      <c r="H76" s="277">
        <f t="shared" si="2"/>
        <v>59</v>
      </c>
      <c r="I76" s="113">
        <f t="shared" si="3"/>
        <v>94.38</v>
      </c>
      <c r="J76" s="113"/>
      <c r="K76" s="115">
        <v>2</v>
      </c>
      <c r="L76" s="289" t="s">
        <v>32</v>
      </c>
      <c r="M76" s="109"/>
      <c r="N76" s="115"/>
      <c r="O76" s="154">
        <v>84</v>
      </c>
      <c r="T76" s="249" t="s">
        <v>402</v>
      </c>
      <c r="U76" s="152">
        <v>0.1</v>
      </c>
      <c r="V76" s="152">
        <v>0.3</v>
      </c>
      <c r="W76" s="123">
        <v>1</v>
      </c>
      <c r="X76" s="110">
        <v>1</v>
      </c>
      <c r="Y76" s="154"/>
      <c r="Z76" s="110"/>
      <c r="AA76" s="110"/>
      <c r="AB76" s="110"/>
      <c r="AC76" s="155"/>
      <c r="AD76" s="110">
        <v>1</v>
      </c>
      <c r="AI76" s="151">
        <v>0</v>
      </c>
      <c r="AO76" s="115">
        <v>1</v>
      </c>
      <c r="AP76" s="300" t="s">
        <v>473</v>
      </c>
      <c r="AR76" s="175">
        <v>2</v>
      </c>
      <c r="AS76" s="199">
        <v>94.38</v>
      </c>
    </row>
    <row r="77" spans="4:45" s="99" customFormat="1" ht="18" customHeight="1">
      <c r="D77" s="101" t="s">
        <v>362</v>
      </c>
      <c r="E77" s="108" t="s">
        <v>363</v>
      </c>
      <c r="F77" s="108" t="s">
        <v>364</v>
      </c>
      <c r="G77" s="101" t="s">
        <v>252</v>
      </c>
      <c r="H77" s="278">
        <f t="shared" si="2"/>
        <v>3</v>
      </c>
      <c r="I77" s="113">
        <f t="shared" si="3"/>
        <v>94.97</v>
      </c>
      <c r="J77" s="103">
        <f>I77+(F77-E77)/100</f>
        <v>95</v>
      </c>
      <c r="K77" s="105">
        <v>16</v>
      </c>
      <c r="L77" s="293" t="s">
        <v>447</v>
      </c>
      <c r="N77" s="264">
        <f>F77-E77</f>
        <v>3</v>
      </c>
      <c r="O77" s="159"/>
      <c r="T77" s="159"/>
      <c r="U77" s="158"/>
      <c r="V77" s="158"/>
      <c r="Y77" s="159"/>
      <c r="AC77" s="160"/>
      <c r="AI77" s="157"/>
      <c r="AO77" s="105"/>
      <c r="AP77" s="302"/>
      <c r="AR77" s="174">
        <v>16</v>
      </c>
      <c r="AS77" s="199">
        <v>94.97</v>
      </c>
    </row>
    <row r="78" spans="1:45" s="129" customFormat="1" ht="18" customHeight="1">
      <c r="A78" s="129" t="s">
        <v>302</v>
      </c>
      <c r="B78" s="129" t="s">
        <v>366</v>
      </c>
      <c r="C78" s="129">
        <v>1</v>
      </c>
      <c r="D78" s="131" t="s">
        <v>367</v>
      </c>
      <c r="E78" s="138" t="s">
        <v>184</v>
      </c>
      <c r="F78" s="138" t="s">
        <v>368</v>
      </c>
      <c r="G78" s="131" t="s">
        <v>369</v>
      </c>
      <c r="H78" s="278">
        <f t="shared" si="2"/>
        <v>134</v>
      </c>
      <c r="I78" s="130">
        <v>98.9</v>
      </c>
      <c r="J78" s="103">
        <f>I78+(F78-E78)/100</f>
        <v>100.24000000000001</v>
      </c>
      <c r="K78" s="135">
        <v>2</v>
      </c>
      <c r="L78" s="290" t="s">
        <v>32</v>
      </c>
      <c r="M78" s="130"/>
      <c r="N78" s="135"/>
      <c r="O78" s="162">
        <v>79</v>
      </c>
      <c r="T78" s="250" t="s">
        <v>84</v>
      </c>
      <c r="U78" s="161">
        <v>0.1</v>
      </c>
      <c r="V78" s="161">
        <v>0.3</v>
      </c>
      <c r="W78" s="129">
        <v>1.5</v>
      </c>
      <c r="X78" s="129">
        <v>1</v>
      </c>
      <c r="Y78" s="162"/>
      <c r="AC78" s="163"/>
      <c r="AD78" s="129">
        <v>1</v>
      </c>
      <c r="AI78" s="164">
        <v>0</v>
      </c>
      <c r="AO78" s="135">
        <v>1.5</v>
      </c>
      <c r="AP78" s="303"/>
      <c r="AR78" s="177">
        <v>2</v>
      </c>
      <c r="AS78" s="205">
        <v>98.9</v>
      </c>
    </row>
    <row r="79" spans="1:45" s="129" customFormat="1" ht="18" customHeight="1">
      <c r="A79" s="129" t="s">
        <v>302</v>
      </c>
      <c r="B79" s="129" t="s">
        <v>366</v>
      </c>
      <c r="C79" s="129">
        <v>2</v>
      </c>
      <c r="D79" s="131" t="s">
        <v>370</v>
      </c>
      <c r="E79" s="138" t="s">
        <v>184</v>
      </c>
      <c r="F79" s="138" t="s">
        <v>371</v>
      </c>
      <c r="G79" s="131" t="s">
        <v>309</v>
      </c>
      <c r="H79" s="278">
        <f t="shared" si="2"/>
        <v>92</v>
      </c>
      <c r="I79" s="130">
        <v>100.25</v>
      </c>
      <c r="J79" s="103">
        <f>I79+(F79-E79)/100</f>
        <v>101.17</v>
      </c>
      <c r="K79" s="135">
        <v>2</v>
      </c>
      <c r="L79" s="290" t="s">
        <v>32</v>
      </c>
      <c r="M79" s="130"/>
      <c r="N79" s="135"/>
      <c r="O79" s="162">
        <v>79</v>
      </c>
      <c r="T79" s="162">
        <v>20</v>
      </c>
      <c r="U79" s="161">
        <v>0.1</v>
      </c>
      <c r="V79" s="161">
        <v>0.8</v>
      </c>
      <c r="W79" s="129">
        <v>1.5</v>
      </c>
      <c r="X79" s="129">
        <v>7</v>
      </c>
      <c r="Y79" s="162"/>
      <c r="AC79" s="163"/>
      <c r="AD79" s="129">
        <v>1</v>
      </c>
      <c r="AI79" s="164">
        <v>0</v>
      </c>
      <c r="AO79" s="135">
        <v>1.5</v>
      </c>
      <c r="AP79" s="299"/>
      <c r="AR79" s="177">
        <v>2</v>
      </c>
      <c r="AS79" s="205">
        <v>100.25</v>
      </c>
    </row>
    <row r="80" spans="1:45" s="153" customFormat="1" ht="18" customHeight="1">
      <c r="A80" s="153" t="s">
        <v>302</v>
      </c>
      <c r="B80" s="153" t="s">
        <v>372</v>
      </c>
      <c r="C80" s="153">
        <v>1</v>
      </c>
      <c r="D80" s="253" t="s">
        <v>304</v>
      </c>
      <c r="E80" s="271" t="s">
        <v>184</v>
      </c>
      <c r="F80" s="271" t="s">
        <v>373</v>
      </c>
      <c r="G80" s="253" t="s">
        <v>424</v>
      </c>
      <c r="H80" s="277">
        <f t="shared" si="2"/>
        <v>7</v>
      </c>
      <c r="I80" s="120">
        <v>103.9</v>
      </c>
      <c r="J80" s="120"/>
      <c r="K80" s="121">
        <v>16</v>
      </c>
      <c r="L80" s="294"/>
      <c r="M80" s="120"/>
      <c r="N80" s="121"/>
      <c r="O80" s="254"/>
      <c r="T80" s="254"/>
      <c r="U80" s="259"/>
      <c r="V80" s="259"/>
      <c r="Y80" s="254"/>
      <c r="AC80" s="255"/>
      <c r="AI80" s="156"/>
      <c r="AO80" s="121"/>
      <c r="AP80" s="304" t="s">
        <v>56</v>
      </c>
      <c r="AR80" s="176">
        <v>16</v>
      </c>
      <c r="AS80" s="256">
        <v>103.9</v>
      </c>
    </row>
    <row r="81" spans="4:45" s="110" customFormat="1" ht="18" customHeight="1">
      <c r="D81" s="111" t="s">
        <v>374</v>
      </c>
      <c r="E81" s="118" t="s">
        <v>373</v>
      </c>
      <c r="F81" s="118" t="s">
        <v>375</v>
      </c>
      <c r="G81" s="111" t="s">
        <v>261</v>
      </c>
      <c r="H81" s="277">
        <f t="shared" si="2"/>
        <v>34</v>
      </c>
      <c r="I81" s="113">
        <f>I80+(F80-E80)/100</f>
        <v>103.97</v>
      </c>
      <c r="J81" s="113"/>
      <c r="K81" s="115">
        <v>2</v>
      </c>
      <c r="L81" s="289" t="s">
        <v>32</v>
      </c>
      <c r="M81" s="109"/>
      <c r="N81" s="115"/>
      <c r="O81" s="154">
        <v>73</v>
      </c>
      <c r="T81" s="154">
        <v>25</v>
      </c>
      <c r="U81" s="260"/>
      <c r="V81" s="260">
        <v>0.5</v>
      </c>
      <c r="W81" s="110">
        <v>1.7</v>
      </c>
      <c r="X81" s="110">
        <v>7</v>
      </c>
      <c r="Y81" s="154"/>
      <c r="AC81" s="155"/>
      <c r="AD81" s="110">
        <v>2</v>
      </c>
      <c r="AI81" s="151">
        <v>0</v>
      </c>
      <c r="AO81" s="115">
        <v>1</v>
      </c>
      <c r="AP81" s="305" t="s">
        <v>57</v>
      </c>
      <c r="AR81" s="175">
        <v>2</v>
      </c>
      <c r="AS81" s="199">
        <v>103.97</v>
      </c>
    </row>
    <row r="82" spans="4:45" s="110" customFormat="1" ht="22.5">
      <c r="D82" s="111" t="s">
        <v>22</v>
      </c>
      <c r="E82" s="118" t="s">
        <v>375</v>
      </c>
      <c r="F82" s="118" t="s">
        <v>376</v>
      </c>
      <c r="G82" s="111" t="s">
        <v>262</v>
      </c>
      <c r="H82" s="277">
        <f t="shared" si="2"/>
        <v>5</v>
      </c>
      <c r="I82" s="113">
        <f>I81+(F81-E81)/100</f>
        <v>104.31</v>
      </c>
      <c r="J82" s="113"/>
      <c r="K82" s="266" t="s">
        <v>377</v>
      </c>
      <c r="L82" s="292"/>
      <c r="N82" s="264">
        <f>F82-E82</f>
        <v>5</v>
      </c>
      <c r="O82" s="154"/>
      <c r="T82" s="154"/>
      <c r="Y82" s="154"/>
      <c r="AC82" s="155"/>
      <c r="AI82" s="151"/>
      <c r="AO82" s="115"/>
      <c r="AP82" s="305" t="s">
        <v>378</v>
      </c>
      <c r="AR82" s="175">
        <v>2</v>
      </c>
      <c r="AS82" s="199">
        <v>104.31</v>
      </c>
    </row>
    <row r="83" spans="4:45" s="110" customFormat="1" ht="18" customHeight="1">
      <c r="D83" s="111" t="s">
        <v>24</v>
      </c>
      <c r="E83" s="118" t="s">
        <v>23</v>
      </c>
      <c r="F83" s="118" t="s">
        <v>25</v>
      </c>
      <c r="G83" s="111" t="s">
        <v>373</v>
      </c>
      <c r="H83" s="277">
        <f t="shared" si="2"/>
        <v>4</v>
      </c>
      <c r="I83" s="113">
        <f>I82+(F82-E82)/100</f>
        <v>104.36</v>
      </c>
      <c r="J83" s="113"/>
      <c r="K83" s="115">
        <v>17</v>
      </c>
      <c r="L83" s="292" t="s">
        <v>103</v>
      </c>
      <c r="N83" s="151"/>
      <c r="O83" s="154"/>
      <c r="T83" s="154"/>
      <c r="Y83" s="154"/>
      <c r="AC83" s="155"/>
      <c r="AI83" s="151"/>
      <c r="AO83" s="115"/>
      <c r="AP83" s="305"/>
      <c r="AR83" s="175">
        <v>17</v>
      </c>
      <c r="AS83" s="199">
        <v>104.36</v>
      </c>
    </row>
    <row r="84" spans="4:45" s="99" customFormat="1" ht="18" customHeight="1">
      <c r="D84" s="101" t="s">
        <v>26</v>
      </c>
      <c r="E84" s="108" t="s">
        <v>375</v>
      </c>
      <c r="F84" s="108" t="s">
        <v>27</v>
      </c>
      <c r="G84" s="101" t="s">
        <v>28</v>
      </c>
      <c r="H84" s="278">
        <f t="shared" si="2"/>
        <v>85</v>
      </c>
      <c r="I84" s="103">
        <f>I83+(F83-E83)/100</f>
        <v>104.4</v>
      </c>
      <c r="J84" s="103">
        <f>I84+(F84-E84)/100</f>
        <v>105.25</v>
      </c>
      <c r="K84" s="105">
        <v>2</v>
      </c>
      <c r="L84" s="292" t="s">
        <v>32</v>
      </c>
      <c r="M84" s="110"/>
      <c r="N84" s="151"/>
      <c r="O84" s="159">
        <v>73</v>
      </c>
      <c r="T84" s="159">
        <v>25</v>
      </c>
      <c r="V84" s="99">
        <v>0.5</v>
      </c>
      <c r="W84" s="99">
        <v>1.7</v>
      </c>
      <c r="X84" s="99">
        <v>7</v>
      </c>
      <c r="Y84" s="159"/>
      <c r="AC84" s="160"/>
      <c r="AD84" s="99">
        <v>2</v>
      </c>
      <c r="AI84" s="157">
        <v>0</v>
      </c>
      <c r="AO84" s="105">
        <v>1.5</v>
      </c>
      <c r="AP84" s="302"/>
      <c r="AR84" s="174">
        <v>2</v>
      </c>
      <c r="AS84" s="200">
        <v>104.4</v>
      </c>
    </row>
    <row r="85" spans="1:45" s="123" customFormat="1" ht="22.5">
      <c r="A85" s="123" t="s">
        <v>302</v>
      </c>
      <c r="B85" s="123" t="s">
        <v>58</v>
      </c>
      <c r="C85" s="123">
        <v>1</v>
      </c>
      <c r="D85" s="124" t="s">
        <v>272</v>
      </c>
      <c r="E85" s="128" t="s">
        <v>184</v>
      </c>
      <c r="F85" s="128" t="s">
        <v>151</v>
      </c>
      <c r="G85" s="124" t="s">
        <v>424</v>
      </c>
      <c r="H85" s="277">
        <f t="shared" si="2"/>
        <v>4</v>
      </c>
      <c r="I85" s="122">
        <v>108.5</v>
      </c>
      <c r="J85" s="122"/>
      <c r="K85" s="115">
        <v>2</v>
      </c>
      <c r="L85" s="295" t="s">
        <v>32</v>
      </c>
      <c r="M85" s="110"/>
      <c r="N85" s="151"/>
      <c r="O85" s="154">
        <v>73</v>
      </c>
      <c r="T85" s="154">
        <v>25</v>
      </c>
      <c r="Y85" s="154"/>
      <c r="Z85" s="110"/>
      <c r="AA85" s="110"/>
      <c r="AB85" s="110"/>
      <c r="AC85" s="155"/>
      <c r="AD85" s="123">
        <v>2</v>
      </c>
      <c r="AI85" s="151">
        <v>0</v>
      </c>
      <c r="AO85" s="115">
        <v>1</v>
      </c>
      <c r="AP85" s="300" t="s">
        <v>73</v>
      </c>
      <c r="AR85" s="184">
        <v>2</v>
      </c>
      <c r="AS85" s="204">
        <v>108.5</v>
      </c>
    </row>
    <row r="86" spans="4:45" s="123" customFormat="1" ht="33.75">
      <c r="D86" s="124" t="s">
        <v>59</v>
      </c>
      <c r="E86" s="128" t="str">
        <f>F85</f>
        <v>4</v>
      </c>
      <c r="F86" s="128" t="s">
        <v>212</v>
      </c>
      <c r="G86" s="124" t="s">
        <v>169</v>
      </c>
      <c r="H86" s="277">
        <f t="shared" si="2"/>
        <v>56</v>
      </c>
      <c r="I86" s="113">
        <f>I85+(F85-E85)/100</f>
        <v>108.54</v>
      </c>
      <c r="J86" s="113"/>
      <c r="K86" s="267" t="s">
        <v>64</v>
      </c>
      <c r="L86" s="292" t="s">
        <v>74</v>
      </c>
      <c r="M86" s="263">
        <f>F86-E86</f>
        <v>56</v>
      </c>
      <c r="N86" s="151"/>
      <c r="O86" s="154" t="s">
        <v>65</v>
      </c>
      <c r="T86" s="154" t="s">
        <v>66</v>
      </c>
      <c r="V86" s="123" t="s">
        <v>67</v>
      </c>
      <c r="W86" s="123">
        <v>1.7</v>
      </c>
      <c r="X86" s="123">
        <v>7</v>
      </c>
      <c r="Y86" s="154"/>
      <c r="Z86" s="110"/>
      <c r="AA86" s="110"/>
      <c r="AB86" s="110"/>
      <c r="AC86" s="155"/>
      <c r="AD86" s="165" t="s">
        <v>169</v>
      </c>
      <c r="AI86" s="151">
        <v>1</v>
      </c>
      <c r="AO86" s="115">
        <v>1</v>
      </c>
      <c r="AP86" s="300" t="s">
        <v>474</v>
      </c>
      <c r="AR86" s="183">
        <v>1.5</v>
      </c>
      <c r="AS86" s="199">
        <v>108.54</v>
      </c>
    </row>
    <row r="87" spans="4:45" s="123" customFormat="1" ht="11.25">
      <c r="D87" s="124" t="s">
        <v>60</v>
      </c>
      <c r="E87" s="128" t="str">
        <f aca="true" t="shared" si="4" ref="E87:E109">F86</f>
        <v>60</v>
      </c>
      <c r="F87" s="128" t="s">
        <v>213</v>
      </c>
      <c r="G87" s="124" t="s">
        <v>62</v>
      </c>
      <c r="H87" s="277">
        <f t="shared" si="2"/>
        <v>62</v>
      </c>
      <c r="I87" s="113">
        <f>I86+(F86-E86)/100</f>
        <v>109.10000000000001</v>
      </c>
      <c r="J87" s="113"/>
      <c r="K87" s="115">
        <v>2</v>
      </c>
      <c r="L87" s="292" t="s">
        <v>32</v>
      </c>
      <c r="M87" s="110"/>
      <c r="N87" s="151"/>
      <c r="O87" s="154">
        <v>73</v>
      </c>
      <c r="T87" s="154">
        <v>25</v>
      </c>
      <c r="V87" s="123">
        <v>0.5</v>
      </c>
      <c r="W87" s="123">
        <v>1.7</v>
      </c>
      <c r="X87" s="123">
        <v>7</v>
      </c>
      <c r="Y87" s="154"/>
      <c r="Z87" s="110"/>
      <c r="AA87" s="110"/>
      <c r="AB87" s="110"/>
      <c r="AC87" s="155"/>
      <c r="AD87" s="123">
        <v>2</v>
      </c>
      <c r="AI87" s="151">
        <v>0</v>
      </c>
      <c r="AO87" s="115">
        <v>1</v>
      </c>
      <c r="AP87" s="300"/>
      <c r="AR87" s="184">
        <v>2</v>
      </c>
      <c r="AS87" s="199">
        <v>109.1</v>
      </c>
    </row>
    <row r="88" spans="4:45" s="110" customFormat="1" ht="11.25">
      <c r="D88" s="111" t="s">
        <v>61</v>
      </c>
      <c r="E88" s="118" t="str">
        <f t="shared" si="4"/>
        <v>122</v>
      </c>
      <c r="F88" s="118" t="s">
        <v>214</v>
      </c>
      <c r="G88" s="111" t="s">
        <v>63</v>
      </c>
      <c r="H88" s="278">
        <f t="shared" si="2"/>
        <v>24</v>
      </c>
      <c r="I88" s="113">
        <f>I87+(F87-E87)/100</f>
        <v>109.72000000000001</v>
      </c>
      <c r="J88" s="103">
        <f>I88+(F88-E88)/100</f>
        <v>109.96000000000001</v>
      </c>
      <c r="K88" s="115">
        <v>2</v>
      </c>
      <c r="L88" s="292" t="s">
        <v>32</v>
      </c>
      <c r="N88" s="151"/>
      <c r="O88" s="154">
        <v>82</v>
      </c>
      <c r="T88" s="154">
        <v>15</v>
      </c>
      <c r="V88" s="110">
        <v>0.6</v>
      </c>
      <c r="W88" s="110">
        <v>1.7</v>
      </c>
      <c r="X88" s="110">
        <v>7</v>
      </c>
      <c r="Y88" s="154"/>
      <c r="AC88" s="155"/>
      <c r="AD88" s="258" t="s">
        <v>169</v>
      </c>
      <c r="AI88" s="151">
        <v>1</v>
      </c>
      <c r="AO88" s="115">
        <v>1</v>
      </c>
      <c r="AP88" s="305" t="s">
        <v>68</v>
      </c>
      <c r="AR88" s="184">
        <v>2</v>
      </c>
      <c r="AS88" s="199">
        <v>109.72</v>
      </c>
    </row>
    <row r="89" spans="1:45" s="153" customFormat="1" ht="11.25">
      <c r="A89" s="153" t="s">
        <v>302</v>
      </c>
      <c r="B89" s="153" t="s">
        <v>58</v>
      </c>
      <c r="C89" s="153">
        <v>2</v>
      </c>
      <c r="D89" s="253" t="s">
        <v>145</v>
      </c>
      <c r="E89" s="271" t="s">
        <v>184</v>
      </c>
      <c r="F89" s="271" t="s">
        <v>253</v>
      </c>
      <c r="G89" s="253" t="s">
        <v>16</v>
      </c>
      <c r="H89" s="277">
        <f t="shared" si="2"/>
        <v>12</v>
      </c>
      <c r="I89" s="120">
        <v>109.96</v>
      </c>
      <c r="J89" s="120"/>
      <c r="K89" s="121">
        <v>2</v>
      </c>
      <c r="L89" s="295" t="s">
        <v>32</v>
      </c>
      <c r="N89" s="156"/>
      <c r="O89" s="254">
        <v>88</v>
      </c>
      <c r="T89" s="254">
        <v>10</v>
      </c>
      <c r="V89" s="153">
        <v>0.5</v>
      </c>
      <c r="W89" s="153">
        <v>1</v>
      </c>
      <c r="X89" s="153">
        <v>7</v>
      </c>
      <c r="Y89" s="254"/>
      <c r="AC89" s="255"/>
      <c r="AD89" s="153">
        <v>1</v>
      </c>
      <c r="AI89" s="156">
        <v>0</v>
      </c>
      <c r="AO89" s="121">
        <v>1</v>
      </c>
      <c r="AP89" s="306" t="s">
        <v>475</v>
      </c>
      <c r="AR89" s="182">
        <v>2</v>
      </c>
      <c r="AS89" s="256">
        <v>109.96</v>
      </c>
    </row>
    <row r="90" spans="4:45" s="110" customFormat="1" ht="11.25">
      <c r="D90" s="111" t="s">
        <v>71</v>
      </c>
      <c r="E90" s="118" t="str">
        <f t="shared" si="4"/>
        <v>12</v>
      </c>
      <c r="F90" s="118" t="s">
        <v>27</v>
      </c>
      <c r="G90" s="111" t="s">
        <v>69</v>
      </c>
      <c r="H90" s="277">
        <f t="shared" si="2"/>
        <v>114</v>
      </c>
      <c r="I90" s="113">
        <f>I89+(F89-E89)/100</f>
        <v>110.08</v>
      </c>
      <c r="J90" s="113"/>
      <c r="K90" s="115">
        <v>2</v>
      </c>
      <c r="L90" s="292" t="s">
        <v>32</v>
      </c>
      <c r="N90" s="151"/>
      <c r="O90" s="154">
        <v>73</v>
      </c>
      <c r="T90" s="154">
        <v>25</v>
      </c>
      <c r="V90" s="110">
        <v>0.7</v>
      </c>
      <c r="W90" s="110">
        <v>1.7</v>
      </c>
      <c r="X90" s="110">
        <v>7</v>
      </c>
      <c r="Y90" s="154"/>
      <c r="AC90" s="155"/>
      <c r="AD90" s="110">
        <v>2</v>
      </c>
      <c r="AI90" s="151">
        <v>0</v>
      </c>
      <c r="AO90" s="115">
        <v>1</v>
      </c>
      <c r="AP90" s="305"/>
      <c r="AR90" s="184">
        <v>2</v>
      </c>
      <c r="AS90" s="199">
        <v>110.08</v>
      </c>
    </row>
    <row r="91" spans="4:45" s="99" customFormat="1" ht="11.25">
      <c r="D91" s="101" t="s">
        <v>72</v>
      </c>
      <c r="E91" s="108" t="str">
        <f t="shared" si="4"/>
        <v>126</v>
      </c>
      <c r="F91" s="108" t="s">
        <v>215</v>
      </c>
      <c r="G91" s="101" t="s">
        <v>70</v>
      </c>
      <c r="H91" s="278">
        <f t="shared" si="2"/>
        <v>14</v>
      </c>
      <c r="I91" s="103">
        <f>I90+(F90-E90)/100</f>
        <v>111.22</v>
      </c>
      <c r="J91" s="103">
        <f>I91+(F91-E91)/100</f>
        <v>111.36</v>
      </c>
      <c r="K91" s="105">
        <v>2</v>
      </c>
      <c r="L91" s="293" t="s">
        <v>32</v>
      </c>
      <c r="N91" s="157"/>
      <c r="O91" s="159">
        <v>68</v>
      </c>
      <c r="T91" s="159">
        <v>30</v>
      </c>
      <c r="V91" s="99">
        <v>0.7</v>
      </c>
      <c r="W91" s="99">
        <v>1.2</v>
      </c>
      <c r="X91" s="99">
        <v>7</v>
      </c>
      <c r="Y91" s="159"/>
      <c r="AC91" s="160"/>
      <c r="AD91" s="99">
        <v>2</v>
      </c>
      <c r="AI91" s="157">
        <v>0</v>
      </c>
      <c r="AO91" s="105">
        <v>1</v>
      </c>
      <c r="AP91" s="302"/>
      <c r="AR91" s="185">
        <v>2</v>
      </c>
      <c r="AS91" s="200">
        <v>111.22</v>
      </c>
    </row>
    <row r="92" spans="1:45" s="123" customFormat="1" ht="11.25">
      <c r="A92" s="123" t="s">
        <v>302</v>
      </c>
      <c r="B92" s="123" t="s">
        <v>75</v>
      </c>
      <c r="C92" s="123">
        <v>1</v>
      </c>
      <c r="D92" s="124" t="s">
        <v>185</v>
      </c>
      <c r="E92" s="128" t="s">
        <v>184</v>
      </c>
      <c r="F92" s="128" t="s">
        <v>17</v>
      </c>
      <c r="G92" s="124" t="s">
        <v>424</v>
      </c>
      <c r="H92" s="277">
        <f t="shared" si="2"/>
        <v>3</v>
      </c>
      <c r="I92" s="122">
        <v>113.5</v>
      </c>
      <c r="J92" s="122"/>
      <c r="K92" s="115">
        <v>16</v>
      </c>
      <c r="L92" s="292"/>
      <c r="M92" s="110"/>
      <c r="N92" s="264">
        <f>F92-E92</f>
        <v>3</v>
      </c>
      <c r="O92" s="154"/>
      <c r="T92" s="154"/>
      <c r="Y92" s="154"/>
      <c r="Z92" s="110"/>
      <c r="AA92" s="110"/>
      <c r="AB92" s="110"/>
      <c r="AC92" s="155"/>
      <c r="AI92" s="151"/>
      <c r="AO92" s="115"/>
      <c r="AP92" s="300" t="s">
        <v>447</v>
      </c>
      <c r="AR92" s="184">
        <v>16</v>
      </c>
      <c r="AS92" s="204">
        <v>113.5</v>
      </c>
    </row>
    <row r="93" spans="4:45" s="110" customFormat="1" ht="11.25">
      <c r="D93" s="111" t="s">
        <v>76</v>
      </c>
      <c r="E93" s="128" t="str">
        <f t="shared" si="4"/>
        <v>3</v>
      </c>
      <c r="F93" s="118" t="s">
        <v>216</v>
      </c>
      <c r="G93" s="111" t="s">
        <v>82</v>
      </c>
      <c r="H93" s="278">
        <f t="shared" si="2"/>
        <v>133</v>
      </c>
      <c r="I93" s="113">
        <f>I92+(F92-E92)/100</f>
        <v>113.53</v>
      </c>
      <c r="J93" s="103">
        <f>I93+(F93-E93)/100</f>
        <v>114.86</v>
      </c>
      <c r="K93" s="115">
        <v>2</v>
      </c>
      <c r="L93" s="292"/>
      <c r="N93" s="151"/>
      <c r="O93" s="154" t="s">
        <v>83</v>
      </c>
      <c r="T93" s="154" t="s">
        <v>84</v>
      </c>
      <c r="V93" s="110">
        <v>0.7</v>
      </c>
      <c r="W93" s="110">
        <v>2</v>
      </c>
      <c r="X93" s="110">
        <v>7</v>
      </c>
      <c r="Y93" s="154"/>
      <c r="AC93" s="155"/>
      <c r="AD93" s="110">
        <v>1</v>
      </c>
      <c r="AI93" s="151">
        <v>0</v>
      </c>
      <c r="AO93" s="115">
        <v>1</v>
      </c>
      <c r="AP93" s="305" t="s">
        <v>476</v>
      </c>
      <c r="AR93" s="184">
        <v>2</v>
      </c>
      <c r="AS93" s="199">
        <v>113.53</v>
      </c>
    </row>
    <row r="94" spans="1:45" s="153" customFormat="1" ht="11.25">
      <c r="A94" s="153" t="s">
        <v>302</v>
      </c>
      <c r="B94" s="153" t="s">
        <v>75</v>
      </c>
      <c r="C94" s="153">
        <v>2</v>
      </c>
      <c r="D94" s="253" t="s">
        <v>77</v>
      </c>
      <c r="E94" s="271" t="s">
        <v>184</v>
      </c>
      <c r="F94" s="271" t="s">
        <v>217</v>
      </c>
      <c r="G94" s="253" t="s">
        <v>81</v>
      </c>
      <c r="H94" s="277">
        <f t="shared" si="2"/>
        <v>73</v>
      </c>
      <c r="I94" s="120">
        <v>114.86</v>
      </c>
      <c r="J94" s="120"/>
      <c r="K94" s="121">
        <v>2</v>
      </c>
      <c r="L94" s="295"/>
      <c r="N94" s="156"/>
      <c r="O94" s="254"/>
      <c r="T94" s="254">
        <v>20</v>
      </c>
      <c r="V94" s="153">
        <v>1</v>
      </c>
      <c r="W94" s="153">
        <v>2</v>
      </c>
      <c r="X94" s="153">
        <v>7</v>
      </c>
      <c r="Y94" s="254"/>
      <c r="AC94" s="255"/>
      <c r="AD94" s="153">
        <v>1</v>
      </c>
      <c r="AI94" s="156">
        <v>0</v>
      </c>
      <c r="AO94" s="121">
        <v>1</v>
      </c>
      <c r="AP94" s="306"/>
      <c r="AR94" s="182">
        <v>2</v>
      </c>
      <c r="AS94" s="256">
        <v>114.86</v>
      </c>
    </row>
    <row r="95" spans="4:45" s="110" customFormat="1" ht="11.25">
      <c r="D95" s="111" t="s">
        <v>78</v>
      </c>
      <c r="E95" s="118" t="str">
        <f t="shared" si="4"/>
        <v>73</v>
      </c>
      <c r="F95" s="118" t="s">
        <v>218</v>
      </c>
      <c r="G95" s="111" t="s">
        <v>152</v>
      </c>
      <c r="H95" s="277">
        <f t="shared" si="2"/>
        <v>7</v>
      </c>
      <c r="I95" s="113">
        <f>I94+(F94-E94)/100</f>
        <v>115.59</v>
      </c>
      <c r="J95" s="113"/>
      <c r="K95" s="115">
        <v>2</v>
      </c>
      <c r="L95" s="292"/>
      <c r="N95" s="151"/>
      <c r="O95" s="154">
        <v>82</v>
      </c>
      <c r="T95" s="154">
        <v>10</v>
      </c>
      <c r="V95" s="110">
        <v>0.5</v>
      </c>
      <c r="W95" s="110">
        <v>1</v>
      </c>
      <c r="X95" s="110">
        <v>7</v>
      </c>
      <c r="Y95" s="154"/>
      <c r="AC95" s="155"/>
      <c r="AD95" s="110">
        <v>2</v>
      </c>
      <c r="AI95" s="151">
        <v>1</v>
      </c>
      <c r="AO95" s="115">
        <v>1</v>
      </c>
      <c r="AP95" s="305"/>
      <c r="AR95" s="184">
        <v>2</v>
      </c>
      <c r="AS95" s="199">
        <v>115.59</v>
      </c>
    </row>
    <row r="96" spans="4:45" s="110" customFormat="1" ht="11.25">
      <c r="D96" s="111" t="s">
        <v>79</v>
      </c>
      <c r="E96" s="118" t="str">
        <f t="shared" si="4"/>
        <v>80</v>
      </c>
      <c r="F96" s="118" t="s">
        <v>219</v>
      </c>
      <c r="G96" s="111" t="s">
        <v>152</v>
      </c>
      <c r="H96" s="277">
        <f t="shared" si="2"/>
        <v>3</v>
      </c>
      <c r="I96" s="113">
        <f>I95+(F95-E95)/100</f>
        <v>115.66</v>
      </c>
      <c r="J96" s="113"/>
      <c r="K96" s="115">
        <v>1</v>
      </c>
      <c r="L96" s="292"/>
      <c r="M96" s="263">
        <f>F96-E96</f>
        <v>3</v>
      </c>
      <c r="N96" s="151"/>
      <c r="O96" s="154">
        <v>87</v>
      </c>
      <c r="T96" s="154">
        <v>3</v>
      </c>
      <c r="V96" s="110">
        <v>0.2</v>
      </c>
      <c r="W96" s="110">
        <v>0.3</v>
      </c>
      <c r="X96" s="110">
        <v>7</v>
      </c>
      <c r="Y96" s="154"/>
      <c r="AC96" s="155"/>
      <c r="AD96" s="110">
        <v>2</v>
      </c>
      <c r="AI96" s="151">
        <v>1</v>
      </c>
      <c r="AO96" s="115">
        <v>1</v>
      </c>
      <c r="AP96" s="305" t="s">
        <v>85</v>
      </c>
      <c r="AR96" s="184">
        <v>1</v>
      </c>
      <c r="AS96" s="199">
        <v>115.66</v>
      </c>
    </row>
    <row r="97" spans="4:45" s="99" customFormat="1" ht="11.25">
      <c r="D97" s="101" t="s">
        <v>80</v>
      </c>
      <c r="E97" s="108" t="str">
        <f t="shared" si="4"/>
        <v>83</v>
      </c>
      <c r="F97" s="108" t="s">
        <v>220</v>
      </c>
      <c r="G97" s="101" t="s">
        <v>153</v>
      </c>
      <c r="H97" s="278">
        <f t="shared" si="2"/>
        <v>41</v>
      </c>
      <c r="I97" s="103">
        <f>I96+(F96-E96)/100</f>
        <v>115.69</v>
      </c>
      <c r="J97" s="103">
        <f>I97+(F97-E97)/100</f>
        <v>116.1</v>
      </c>
      <c r="K97" s="105">
        <v>2</v>
      </c>
      <c r="L97" s="293"/>
      <c r="N97" s="157"/>
      <c r="O97" s="159">
        <v>72</v>
      </c>
      <c r="T97" s="159">
        <v>20</v>
      </c>
      <c r="V97" s="99">
        <v>0.7</v>
      </c>
      <c r="W97" s="99">
        <v>1</v>
      </c>
      <c r="X97" s="99">
        <v>7</v>
      </c>
      <c r="Y97" s="159"/>
      <c r="AC97" s="160"/>
      <c r="AD97" s="99">
        <v>2</v>
      </c>
      <c r="AI97" s="157">
        <v>1</v>
      </c>
      <c r="AO97" s="105">
        <v>1</v>
      </c>
      <c r="AP97" s="302"/>
      <c r="AR97" s="185">
        <v>2</v>
      </c>
      <c r="AS97" s="200">
        <v>115.69</v>
      </c>
    </row>
    <row r="98" spans="1:45" s="123" customFormat="1" ht="11.25">
      <c r="A98" s="123" t="s">
        <v>302</v>
      </c>
      <c r="B98" s="123" t="s">
        <v>86</v>
      </c>
      <c r="C98" s="123">
        <v>1</v>
      </c>
      <c r="D98" s="124" t="s">
        <v>185</v>
      </c>
      <c r="E98" s="128" t="s">
        <v>184</v>
      </c>
      <c r="F98" s="128" t="s">
        <v>17</v>
      </c>
      <c r="G98" s="124" t="s">
        <v>424</v>
      </c>
      <c r="H98" s="277">
        <f t="shared" si="2"/>
        <v>3</v>
      </c>
      <c r="I98" s="122">
        <v>118.8</v>
      </c>
      <c r="J98" s="122"/>
      <c r="K98" s="115">
        <v>16</v>
      </c>
      <c r="L98" s="292"/>
      <c r="M98" s="110"/>
      <c r="N98" s="264">
        <f>F98-E98</f>
        <v>3</v>
      </c>
      <c r="O98" s="154"/>
      <c r="T98" s="154"/>
      <c r="Y98" s="154"/>
      <c r="Z98" s="110"/>
      <c r="AA98" s="110"/>
      <c r="AB98" s="110"/>
      <c r="AC98" s="155"/>
      <c r="AI98" s="151"/>
      <c r="AO98" s="115"/>
      <c r="AP98" s="300"/>
      <c r="AR98" s="184">
        <v>16</v>
      </c>
      <c r="AS98" s="204">
        <v>118.8</v>
      </c>
    </row>
    <row r="99" spans="4:45" s="123" customFormat="1" ht="11.25">
      <c r="D99" s="124" t="s">
        <v>124</v>
      </c>
      <c r="E99" s="128" t="str">
        <f t="shared" si="4"/>
        <v>3</v>
      </c>
      <c r="F99" s="128" t="s">
        <v>221</v>
      </c>
      <c r="G99" s="124" t="s">
        <v>169</v>
      </c>
      <c r="H99" s="277">
        <f t="shared" si="2"/>
        <v>5</v>
      </c>
      <c r="I99" s="113">
        <f>I98+(F98-E98)/100</f>
        <v>118.83</v>
      </c>
      <c r="J99" s="113"/>
      <c r="K99" s="115">
        <v>16</v>
      </c>
      <c r="L99" s="292"/>
      <c r="M99" s="110"/>
      <c r="N99" s="264">
        <f>F99-E99</f>
        <v>5</v>
      </c>
      <c r="O99" s="154"/>
      <c r="T99" s="154"/>
      <c r="Y99" s="154"/>
      <c r="Z99" s="110"/>
      <c r="AA99" s="110"/>
      <c r="AB99" s="110"/>
      <c r="AC99" s="155"/>
      <c r="AI99" s="151"/>
      <c r="AO99" s="115"/>
      <c r="AP99" s="300"/>
      <c r="AR99" s="184">
        <v>16</v>
      </c>
      <c r="AS99" s="199">
        <v>118.83</v>
      </c>
    </row>
    <row r="100" spans="4:45" s="123" customFormat="1" ht="11.25">
      <c r="D100" s="124" t="s">
        <v>87</v>
      </c>
      <c r="E100" s="128" t="str">
        <f t="shared" si="4"/>
        <v>8</v>
      </c>
      <c r="F100" s="128" t="s">
        <v>222</v>
      </c>
      <c r="G100" s="251" t="s">
        <v>94</v>
      </c>
      <c r="H100" s="277">
        <f t="shared" si="2"/>
        <v>58</v>
      </c>
      <c r="I100" s="113">
        <f>I99+(F99-E99)/100</f>
        <v>118.88</v>
      </c>
      <c r="J100" s="113"/>
      <c r="K100" s="115">
        <v>2</v>
      </c>
      <c r="L100" s="292"/>
      <c r="M100" s="110"/>
      <c r="N100" s="151"/>
      <c r="O100" s="154">
        <v>78</v>
      </c>
      <c r="T100" s="154">
        <v>20</v>
      </c>
      <c r="V100" s="123">
        <v>0.5</v>
      </c>
      <c r="W100" s="123">
        <v>1</v>
      </c>
      <c r="X100" s="123">
        <v>7</v>
      </c>
      <c r="Y100" s="154"/>
      <c r="Z100" s="110"/>
      <c r="AA100" s="110"/>
      <c r="AB100" s="110"/>
      <c r="AC100" s="155"/>
      <c r="AD100" s="123">
        <v>2</v>
      </c>
      <c r="AI100" s="151">
        <v>0</v>
      </c>
      <c r="AO100" s="115">
        <v>1</v>
      </c>
      <c r="AP100" s="300"/>
      <c r="AR100" s="184">
        <v>2</v>
      </c>
      <c r="AS100" s="199">
        <v>118.88</v>
      </c>
    </row>
    <row r="101" spans="4:45" s="123" customFormat="1" ht="11.25">
      <c r="D101" s="124" t="s">
        <v>88</v>
      </c>
      <c r="E101" s="128" t="str">
        <f t="shared" si="4"/>
        <v>66</v>
      </c>
      <c r="F101" s="128" t="s">
        <v>223</v>
      </c>
      <c r="G101" s="124" t="s">
        <v>90</v>
      </c>
      <c r="H101" s="277">
        <f t="shared" si="2"/>
        <v>28</v>
      </c>
      <c r="I101" s="113">
        <f>I100+(F100-E100)/100</f>
        <v>119.46</v>
      </c>
      <c r="J101" s="113"/>
      <c r="K101" s="115">
        <v>2</v>
      </c>
      <c r="L101" s="292"/>
      <c r="M101" s="110"/>
      <c r="N101" s="151"/>
      <c r="O101" s="154">
        <v>83</v>
      </c>
      <c r="T101" s="154">
        <v>15</v>
      </c>
      <c r="V101" s="123">
        <v>0.5</v>
      </c>
      <c r="W101" s="123">
        <v>1</v>
      </c>
      <c r="X101" s="123">
        <v>7</v>
      </c>
      <c r="Y101" s="154"/>
      <c r="Z101" s="110"/>
      <c r="AA101" s="110"/>
      <c r="AB101" s="110"/>
      <c r="AC101" s="155"/>
      <c r="AD101" s="123">
        <v>2</v>
      </c>
      <c r="AI101" s="151">
        <v>0</v>
      </c>
      <c r="AO101" s="115">
        <v>1</v>
      </c>
      <c r="AP101" s="300"/>
      <c r="AR101" s="184">
        <v>2</v>
      </c>
      <c r="AS101" s="199">
        <v>119.46</v>
      </c>
    </row>
    <row r="102" spans="4:45" s="110" customFormat="1" ht="22.5">
      <c r="D102" s="111" t="s">
        <v>89</v>
      </c>
      <c r="E102" s="128" t="str">
        <f t="shared" si="4"/>
        <v>94</v>
      </c>
      <c r="F102" s="118" t="s">
        <v>224</v>
      </c>
      <c r="G102" s="111" t="s">
        <v>91</v>
      </c>
      <c r="H102" s="278">
        <f t="shared" si="2"/>
        <v>41</v>
      </c>
      <c r="I102" s="113">
        <f>I101+(F101-E101)/100</f>
        <v>119.74</v>
      </c>
      <c r="J102" s="103">
        <f>I102+(F102-E102)/100</f>
        <v>120.14999999999999</v>
      </c>
      <c r="K102" s="115">
        <v>2</v>
      </c>
      <c r="L102" s="292"/>
      <c r="N102" s="151"/>
      <c r="O102" s="154">
        <v>88</v>
      </c>
      <c r="T102" s="154">
        <v>10</v>
      </c>
      <c r="V102" s="110">
        <v>0.5</v>
      </c>
      <c r="W102" s="110">
        <v>0.7</v>
      </c>
      <c r="X102" s="110">
        <v>7</v>
      </c>
      <c r="Y102" s="154"/>
      <c r="AC102" s="155"/>
      <c r="AD102" s="110">
        <v>2</v>
      </c>
      <c r="AI102" s="151">
        <v>0</v>
      </c>
      <c r="AO102" s="115">
        <v>1</v>
      </c>
      <c r="AP102" s="305" t="s">
        <v>477</v>
      </c>
      <c r="AR102" s="184">
        <v>2</v>
      </c>
      <c r="AS102" s="199">
        <v>119.74</v>
      </c>
    </row>
    <row r="103" spans="1:45" s="153" customFormat="1" ht="11.25">
      <c r="A103" s="153" t="s">
        <v>302</v>
      </c>
      <c r="B103" s="153" t="s">
        <v>86</v>
      </c>
      <c r="C103" s="153">
        <v>2</v>
      </c>
      <c r="D103" s="253" t="s">
        <v>381</v>
      </c>
      <c r="E103" s="271" t="s">
        <v>184</v>
      </c>
      <c r="F103" s="271" t="s">
        <v>225</v>
      </c>
      <c r="G103" s="253" t="s">
        <v>92</v>
      </c>
      <c r="H103" s="277">
        <f t="shared" si="2"/>
        <v>107</v>
      </c>
      <c r="I103" s="120">
        <v>119.36</v>
      </c>
      <c r="J103" s="120"/>
      <c r="K103" s="121">
        <v>2</v>
      </c>
      <c r="L103" s="295"/>
      <c r="N103" s="156"/>
      <c r="O103" s="254">
        <v>73</v>
      </c>
      <c r="T103" s="254">
        <v>20</v>
      </c>
      <c r="V103" s="153">
        <v>0.5</v>
      </c>
      <c r="W103" s="153">
        <v>1</v>
      </c>
      <c r="X103" s="153">
        <v>7</v>
      </c>
      <c r="Y103" s="254"/>
      <c r="AC103" s="255"/>
      <c r="AD103" s="153">
        <v>2</v>
      </c>
      <c r="AI103" s="156">
        <v>1</v>
      </c>
      <c r="AO103" s="121">
        <v>1</v>
      </c>
      <c r="AP103" s="306"/>
      <c r="AR103" s="182">
        <v>2</v>
      </c>
      <c r="AS103" s="256">
        <v>119.36</v>
      </c>
    </row>
    <row r="104" spans="4:45" s="110" customFormat="1" ht="11.25">
      <c r="D104" s="111" t="s">
        <v>382</v>
      </c>
      <c r="E104" s="118" t="str">
        <f t="shared" si="4"/>
        <v>107</v>
      </c>
      <c r="F104" s="118" t="s">
        <v>226</v>
      </c>
      <c r="G104" s="111" t="s">
        <v>379</v>
      </c>
      <c r="H104" s="277">
        <f t="shared" si="2"/>
        <v>18</v>
      </c>
      <c r="I104" s="109">
        <v>119.36</v>
      </c>
      <c r="J104" s="109"/>
      <c r="K104" s="115"/>
      <c r="L104" s="292"/>
      <c r="N104" s="151"/>
      <c r="O104" s="154"/>
      <c r="T104" s="154"/>
      <c r="Y104" s="154"/>
      <c r="AC104" s="155"/>
      <c r="AI104" s="151"/>
      <c r="AO104" s="115"/>
      <c r="AP104" s="305" t="s">
        <v>384</v>
      </c>
      <c r="AR104" s="184"/>
      <c r="AS104" s="257">
        <v>119.36</v>
      </c>
    </row>
    <row r="105" spans="4:45" s="99" customFormat="1" ht="22.5">
      <c r="D105" s="101" t="s">
        <v>383</v>
      </c>
      <c r="E105" s="108" t="str">
        <f t="shared" si="4"/>
        <v>125</v>
      </c>
      <c r="F105" s="108" t="s">
        <v>227</v>
      </c>
      <c r="G105" s="101" t="s">
        <v>380</v>
      </c>
      <c r="H105" s="278">
        <f t="shared" si="2"/>
        <v>25</v>
      </c>
      <c r="I105" s="100">
        <v>119.36</v>
      </c>
      <c r="J105" s="103">
        <f>I105+(F105-E105)/100</f>
        <v>119.61</v>
      </c>
      <c r="K105" s="105">
        <v>2</v>
      </c>
      <c r="L105" s="293"/>
      <c r="N105" s="157"/>
      <c r="O105" s="159">
        <v>83</v>
      </c>
      <c r="T105" s="159">
        <v>15</v>
      </c>
      <c r="V105" s="99">
        <v>0.5</v>
      </c>
      <c r="W105" s="99">
        <v>0.7</v>
      </c>
      <c r="X105" s="99">
        <v>7</v>
      </c>
      <c r="Y105" s="159"/>
      <c r="AC105" s="160"/>
      <c r="AD105" s="99">
        <v>2</v>
      </c>
      <c r="AI105" s="157">
        <v>0</v>
      </c>
      <c r="AO105" s="105">
        <v>1</v>
      </c>
      <c r="AP105" s="305" t="s">
        <v>477</v>
      </c>
      <c r="AR105" s="185">
        <v>2</v>
      </c>
      <c r="AS105" s="252">
        <v>119.36</v>
      </c>
    </row>
    <row r="106" spans="1:45" s="123" customFormat="1" ht="11.25">
      <c r="A106" s="123" t="s">
        <v>302</v>
      </c>
      <c r="B106" s="123" t="s">
        <v>385</v>
      </c>
      <c r="C106" s="123">
        <v>1</v>
      </c>
      <c r="D106" s="124" t="s">
        <v>386</v>
      </c>
      <c r="E106" s="128" t="s">
        <v>184</v>
      </c>
      <c r="F106" s="128" t="s">
        <v>228</v>
      </c>
      <c r="G106" s="124" t="s">
        <v>150</v>
      </c>
      <c r="H106" s="277">
        <f t="shared" si="2"/>
        <v>79</v>
      </c>
      <c r="I106" s="126">
        <v>123</v>
      </c>
      <c r="J106" s="126"/>
      <c r="K106" s="115">
        <v>2</v>
      </c>
      <c r="L106" s="292"/>
      <c r="M106" s="110"/>
      <c r="N106" s="151"/>
      <c r="O106" s="154">
        <v>74</v>
      </c>
      <c r="T106" s="154">
        <v>20</v>
      </c>
      <c r="V106" s="123">
        <v>0.6</v>
      </c>
      <c r="W106" s="123">
        <v>1</v>
      </c>
      <c r="X106" s="123">
        <v>7</v>
      </c>
      <c r="Y106" s="154"/>
      <c r="Z106" s="110"/>
      <c r="AA106" s="110"/>
      <c r="AB106" s="110"/>
      <c r="AC106" s="155"/>
      <c r="AD106" s="123">
        <v>2</v>
      </c>
      <c r="AI106" s="151">
        <v>0</v>
      </c>
      <c r="AO106" s="115">
        <v>1</v>
      </c>
      <c r="AP106" s="300"/>
      <c r="AR106" s="184">
        <v>2</v>
      </c>
      <c r="AS106" s="196">
        <v>123</v>
      </c>
    </row>
    <row r="107" spans="4:45" s="123" customFormat="1" ht="11.25">
      <c r="D107" s="124" t="s">
        <v>387</v>
      </c>
      <c r="E107" s="128" t="str">
        <f t="shared" si="4"/>
        <v>79</v>
      </c>
      <c r="F107" s="128" t="s">
        <v>229</v>
      </c>
      <c r="G107" s="124" t="s">
        <v>151</v>
      </c>
      <c r="H107" s="277">
        <f aca="true" t="shared" si="5" ref="H107:H121">F107-E107</f>
        <v>10</v>
      </c>
      <c r="I107" s="122">
        <v>119.36</v>
      </c>
      <c r="J107" s="122"/>
      <c r="K107" s="115">
        <v>2</v>
      </c>
      <c r="L107" s="292"/>
      <c r="M107" s="110"/>
      <c r="N107" s="151"/>
      <c r="O107" s="154">
        <v>79</v>
      </c>
      <c r="T107" s="154">
        <v>15</v>
      </c>
      <c r="V107" s="123">
        <v>0.6</v>
      </c>
      <c r="W107" s="123">
        <v>1</v>
      </c>
      <c r="X107" s="123">
        <v>7</v>
      </c>
      <c r="Y107" s="154"/>
      <c r="Z107" s="110"/>
      <c r="AA107" s="110"/>
      <c r="AB107" s="110"/>
      <c r="AC107" s="155"/>
      <c r="AD107" s="123">
        <v>2</v>
      </c>
      <c r="AI107" s="151">
        <v>0</v>
      </c>
      <c r="AO107" s="115">
        <v>1</v>
      </c>
      <c r="AP107" s="300"/>
      <c r="AR107" s="184">
        <v>2</v>
      </c>
      <c r="AS107" s="204">
        <v>119.36</v>
      </c>
    </row>
    <row r="108" spans="4:45" s="123" customFormat="1" ht="11.25">
      <c r="D108" s="124" t="s">
        <v>388</v>
      </c>
      <c r="E108" s="128" t="str">
        <f t="shared" si="4"/>
        <v>89</v>
      </c>
      <c r="F108" s="128" t="s">
        <v>230</v>
      </c>
      <c r="G108" s="124" t="s">
        <v>152</v>
      </c>
      <c r="H108" s="277">
        <f t="shared" si="5"/>
        <v>9</v>
      </c>
      <c r="I108" s="122">
        <v>119.36</v>
      </c>
      <c r="J108" s="122"/>
      <c r="K108" s="115">
        <v>2</v>
      </c>
      <c r="L108" s="292"/>
      <c r="M108" s="110"/>
      <c r="N108" s="151"/>
      <c r="O108" s="154"/>
      <c r="T108" s="154"/>
      <c r="Y108" s="154"/>
      <c r="Z108" s="110"/>
      <c r="AA108" s="110"/>
      <c r="AB108" s="110"/>
      <c r="AC108" s="155"/>
      <c r="AI108" s="151">
        <v>0</v>
      </c>
      <c r="AO108" s="115"/>
      <c r="AP108" s="300" t="s">
        <v>265</v>
      </c>
      <c r="AR108" s="184">
        <v>2</v>
      </c>
      <c r="AS108" s="204">
        <v>119.36</v>
      </c>
    </row>
    <row r="109" spans="4:45" s="110" customFormat="1" ht="11.25">
      <c r="D109" s="111" t="s">
        <v>389</v>
      </c>
      <c r="E109" s="128" t="str">
        <f t="shared" si="4"/>
        <v>98</v>
      </c>
      <c r="F109" s="118" t="s">
        <v>215</v>
      </c>
      <c r="G109" s="111" t="s">
        <v>398</v>
      </c>
      <c r="H109" s="278">
        <f t="shared" si="5"/>
        <v>42</v>
      </c>
      <c r="I109" s="122">
        <v>119.36</v>
      </c>
      <c r="J109" s="103">
        <f>I109+(F109-E109)/100</f>
        <v>119.78</v>
      </c>
      <c r="K109" s="115">
        <v>2</v>
      </c>
      <c r="L109" s="292"/>
      <c r="N109" s="151"/>
      <c r="O109" s="154">
        <v>77</v>
      </c>
      <c r="T109" s="154">
        <v>15</v>
      </c>
      <c r="V109" s="110">
        <v>0.5</v>
      </c>
      <c r="W109" s="110">
        <v>0.7</v>
      </c>
      <c r="X109" s="110">
        <v>7</v>
      </c>
      <c r="Y109" s="154"/>
      <c r="AC109" s="155"/>
      <c r="AD109" s="110">
        <v>2</v>
      </c>
      <c r="AI109" s="151">
        <v>0</v>
      </c>
      <c r="AO109" s="115">
        <v>1</v>
      </c>
      <c r="AP109" s="305"/>
      <c r="AR109" s="184">
        <v>2</v>
      </c>
      <c r="AS109" s="204">
        <v>119.36</v>
      </c>
    </row>
    <row r="110" spans="1:45" s="129" customFormat="1" ht="22.5">
      <c r="A110" s="129" t="s">
        <v>302</v>
      </c>
      <c r="B110" s="129" t="s">
        <v>385</v>
      </c>
      <c r="C110" s="129">
        <v>2</v>
      </c>
      <c r="D110" s="131" t="s">
        <v>390</v>
      </c>
      <c r="E110" s="138" t="s">
        <v>184</v>
      </c>
      <c r="F110" s="138" t="s">
        <v>231</v>
      </c>
      <c r="G110" s="131" t="s">
        <v>0</v>
      </c>
      <c r="H110" s="278">
        <f t="shared" si="5"/>
        <v>85</v>
      </c>
      <c r="I110" s="130">
        <v>124.39</v>
      </c>
      <c r="J110" s="103">
        <f>I110+(F110-E110)/100</f>
        <v>125.24</v>
      </c>
      <c r="K110" s="135">
        <v>2</v>
      </c>
      <c r="L110" s="296"/>
      <c r="N110" s="164"/>
      <c r="O110" s="162">
        <v>80</v>
      </c>
      <c r="T110" s="162">
        <v>15</v>
      </c>
      <c r="V110" s="129">
        <v>0.3</v>
      </c>
      <c r="W110" s="129">
        <v>0.5</v>
      </c>
      <c r="X110" s="129">
        <v>7</v>
      </c>
      <c r="Y110" s="162"/>
      <c r="AC110" s="163"/>
      <c r="AD110" s="129">
        <v>2</v>
      </c>
      <c r="AI110" s="164">
        <v>0</v>
      </c>
      <c r="AO110" s="135" t="s">
        <v>403</v>
      </c>
      <c r="AP110" s="303" t="s">
        <v>478</v>
      </c>
      <c r="AR110" s="186">
        <v>2</v>
      </c>
      <c r="AS110" s="205">
        <v>124.39</v>
      </c>
    </row>
    <row r="111" spans="1:45" s="123" customFormat="1" ht="11.25">
      <c r="A111" s="123" t="s">
        <v>302</v>
      </c>
      <c r="B111" s="123" t="s">
        <v>385</v>
      </c>
      <c r="C111" s="123">
        <v>3</v>
      </c>
      <c r="D111" s="124" t="s">
        <v>391</v>
      </c>
      <c r="E111" s="128" t="s">
        <v>184</v>
      </c>
      <c r="F111" s="128" t="s">
        <v>232</v>
      </c>
      <c r="G111" s="124" t="s">
        <v>424</v>
      </c>
      <c r="H111" s="277">
        <f t="shared" si="5"/>
        <v>68</v>
      </c>
      <c r="I111" s="122">
        <v>125.23</v>
      </c>
      <c r="J111" s="122"/>
      <c r="K111" s="115">
        <v>2</v>
      </c>
      <c r="L111" s="292"/>
      <c r="M111" s="110"/>
      <c r="N111" s="151"/>
      <c r="O111" s="154">
        <v>82</v>
      </c>
      <c r="T111" s="154">
        <v>15</v>
      </c>
      <c r="V111" s="123">
        <v>0.4</v>
      </c>
      <c r="W111" s="123">
        <v>0.7</v>
      </c>
      <c r="X111" s="123">
        <v>7</v>
      </c>
      <c r="Y111" s="154"/>
      <c r="Z111" s="110"/>
      <c r="AA111" s="110"/>
      <c r="AB111" s="110"/>
      <c r="AC111" s="155"/>
      <c r="AD111" s="123">
        <v>2</v>
      </c>
      <c r="AI111" s="151">
        <v>0</v>
      </c>
      <c r="AO111" s="115">
        <v>1</v>
      </c>
      <c r="AP111" s="300"/>
      <c r="AR111" s="184">
        <v>2</v>
      </c>
      <c r="AS111" s="204">
        <v>125.23</v>
      </c>
    </row>
    <row r="112" spans="4:45" s="123" customFormat="1" ht="11.25">
      <c r="D112" s="124" t="s">
        <v>392</v>
      </c>
      <c r="E112" s="128" t="str">
        <f>F111</f>
        <v>68</v>
      </c>
      <c r="F112" s="128" t="s">
        <v>233</v>
      </c>
      <c r="G112" s="124" t="s">
        <v>261</v>
      </c>
      <c r="H112" s="277">
        <f t="shared" si="5"/>
        <v>32</v>
      </c>
      <c r="I112" s="122">
        <v>119.36</v>
      </c>
      <c r="J112" s="122"/>
      <c r="K112" s="115">
        <v>2</v>
      </c>
      <c r="L112" s="292"/>
      <c r="M112" s="110"/>
      <c r="N112" s="151"/>
      <c r="O112" s="154">
        <v>86</v>
      </c>
      <c r="T112" s="154">
        <v>10</v>
      </c>
      <c r="V112" s="123">
        <v>0.3</v>
      </c>
      <c r="W112" s="123">
        <v>0.5</v>
      </c>
      <c r="X112" s="123">
        <v>7</v>
      </c>
      <c r="Y112" s="154"/>
      <c r="Z112" s="110"/>
      <c r="AA112" s="110"/>
      <c r="AB112" s="110"/>
      <c r="AC112" s="155"/>
      <c r="AD112" s="123">
        <v>2</v>
      </c>
      <c r="AI112" s="151">
        <v>0</v>
      </c>
      <c r="AO112" s="115">
        <v>1</v>
      </c>
      <c r="AP112" s="300"/>
      <c r="AR112" s="184">
        <v>2</v>
      </c>
      <c r="AS112" s="204">
        <v>119.36</v>
      </c>
    </row>
    <row r="113" spans="4:45" s="99" customFormat="1" ht="11.25">
      <c r="D113" s="101" t="s">
        <v>393</v>
      </c>
      <c r="E113" s="108" t="str">
        <f>F112</f>
        <v>100</v>
      </c>
      <c r="F113" s="108" t="s">
        <v>234</v>
      </c>
      <c r="G113" s="101" t="s">
        <v>262</v>
      </c>
      <c r="H113" s="278">
        <f t="shared" si="5"/>
        <v>13</v>
      </c>
      <c r="I113" s="100">
        <v>119.36</v>
      </c>
      <c r="J113" s="103">
        <f>I113+(F113-E113)/100</f>
        <v>119.49</v>
      </c>
      <c r="K113" s="105">
        <v>2</v>
      </c>
      <c r="L113" s="293"/>
      <c r="N113" s="157"/>
      <c r="O113" s="159">
        <v>80</v>
      </c>
      <c r="T113" s="159">
        <v>15</v>
      </c>
      <c r="V113" s="99">
        <v>0.5</v>
      </c>
      <c r="W113" s="99">
        <v>0.7</v>
      </c>
      <c r="X113" s="99">
        <v>7</v>
      </c>
      <c r="Y113" s="159"/>
      <c r="AC113" s="160"/>
      <c r="AD113" s="99">
        <v>2</v>
      </c>
      <c r="AI113" s="157">
        <v>0</v>
      </c>
      <c r="AO113" s="105">
        <v>1</v>
      </c>
      <c r="AP113" s="302"/>
      <c r="AR113" s="185">
        <v>2</v>
      </c>
      <c r="AS113" s="252">
        <v>119.36</v>
      </c>
    </row>
    <row r="114" spans="1:45" s="123" customFormat="1" ht="11.25">
      <c r="A114" s="123" t="s">
        <v>302</v>
      </c>
      <c r="B114" s="123" t="s">
        <v>400</v>
      </c>
      <c r="C114" s="123">
        <v>1</v>
      </c>
      <c r="D114" s="124" t="s">
        <v>304</v>
      </c>
      <c r="E114" s="128" t="s">
        <v>184</v>
      </c>
      <c r="F114" s="128" t="s">
        <v>373</v>
      </c>
      <c r="G114" s="124" t="s">
        <v>424</v>
      </c>
      <c r="H114" s="277">
        <f t="shared" si="5"/>
        <v>7</v>
      </c>
      <c r="I114" s="126">
        <v>127</v>
      </c>
      <c r="J114" s="126"/>
      <c r="K114" s="115">
        <v>16</v>
      </c>
      <c r="L114" s="292"/>
      <c r="M114" s="110"/>
      <c r="N114" s="264">
        <f>F114-E114</f>
        <v>7</v>
      </c>
      <c r="O114" s="154"/>
      <c r="T114" s="154"/>
      <c r="Y114" s="154"/>
      <c r="Z114" s="110"/>
      <c r="AA114" s="110"/>
      <c r="AB114" s="110"/>
      <c r="AC114" s="155"/>
      <c r="AI114" s="151">
        <v>0</v>
      </c>
      <c r="AO114" s="115"/>
      <c r="AP114" s="300" t="s">
        <v>404</v>
      </c>
      <c r="AR114" s="184">
        <v>16</v>
      </c>
      <c r="AS114" s="196">
        <v>127</v>
      </c>
    </row>
    <row r="115" spans="4:45" s="123" customFormat="1" ht="11.25">
      <c r="D115" s="124" t="s">
        <v>394</v>
      </c>
      <c r="E115" s="128" t="str">
        <f>F114</f>
        <v>7</v>
      </c>
      <c r="F115" s="128" t="s">
        <v>39</v>
      </c>
      <c r="G115" s="124" t="s">
        <v>169</v>
      </c>
      <c r="H115" s="277">
        <f t="shared" si="5"/>
        <v>13</v>
      </c>
      <c r="I115" s="122">
        <v>119.36</v>
      </c>
      <c r="J115" s="122"/>
      <c r="K115" s="115">
        <v>2</v>
      </c>
      <c r="L115" s="292"/>
      <c r="M115" s="110"/>
      <c r="N115" s="151"/>
      <c r="O115" s="154">
        <v>75</v>
      </c>
      <c r="T115" s="154">
        <v>20</v>
      </c>
      <c r="Y115" s="154"/>
      <c r="Z115" s="110"/>
      <c r="AA115" s="110"/>
      <c r="AB115" s="110"/>
      <c r="AC115" s="155"/>
      <c r="AD115" s="123">
        <v>2</v>
      </c>
      <c r="AI115" s="151">
        <v>0</v>
      </c>
      <c r="AO115" s="115">
        <v>1</v>
      </c>
      <c r="AP115" s="300" t="s">
        <v>405</v>
      </c>
      <c r="AR115" s="184">
        <v>2</v>
      </c>
      <c r="AS115" s="204">
        <v>119.36</v>
      </c>
    </row>
    <row r="116" spans="2:56" s="123" customFormat="1" ht="11.25">
      <c r="B116" s="122"/>
      <c r="C116" s="122"/>
      <c r="D116" s="124" t="s">
        <v>395</v>
      </c>
      <c r="E116" s="128" t="str">
        <f>F115</f>
        <v>20</v>
      </c>
      <c r="F116" s="128" t="s">
        <v>368</v>
      </c>
      <c r="G116" s="124" t="s">
        <v>241</v>
      </c>
      <c r="H116" s="277">
        <f t="shared" si="5"/>
        <v>114</v>
      </c>
      <c r="I116" s="122">
        <v>119.36</v>
      </c>
      <c r="J116" s="122"/>
      <c r="K116" s="115">
        <v>2</v>
      </c>
      <c r="L116" s="289"/>
      <c r="M116" s="109"/>
      <c r="N116" s="115"/>
      <c r="O116" s="114" t="s">
        <v>401</v>
      </c>
      <c r="P116" s="122"/>
      <c r="Q116" s="122"/>
      <c r="R116" s="127"/>
      <c r="S116" s="122"/>
      <c r="T116" s="245" t="s">
        <v>402</v>
      </c>
      <c r="U116" s="122"/>
      <c r="V116" s="122">
        <v>0.3</v>
      </c>
      <c r="W116" s="127">
        <v>0.7</v>
      </c>
      <c r="X116" s="122">
        <v>7</v>
      </c>
      <c r="Y116" s="114"/>
      <c r="Z116" s="109"/>
      <c r="AA116" s="109"/>
      <c r="AB116" s="116"/>
      <c r="AC116" s="117"/>
      <c r="AD116" s="122">
        <v>2</v>
      </c>
      <c r="AE116" s="122"/>
      <c r="AF116" s="122"/>
      <c r="AG116" s="127"/>
      <c r="AH116" s="122"/>
      <c r="AI116" s="115">
        <v>0</v>
      </c>
      <c r="AJ116" s="122"/>
      <c r="AK116" s="122"/>
      <c r="AL116" s="122"/>
      <c r="AM116" s="127"/>
      <c r="AN116" s="122"/>
      <c r="AO116" s="115">
        <v>1</v>
      </c>
      <c r="AP116" s="139"/>
      <c r="AQ116" s="128"/>
      <c r="AR116" s="184">
        <v>2</v>
      </c>
      <c r="AS116" s="204">
        <v>119.36</v>
      </c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</row>
    <row r="117" spans="2:56" s="123" customFormat="1" ht="11.25">
      <c r="B117" s="122"/>
      <c r="C117" s="122"/>
      <c r="D117" s="124" t="s">
        <v>396</v>
      </c>
      <c r="E117" s="128" t="str">
        <f>F116</f>
        <v>134</v>
      </c>
      <c r="F117" s="128" t="s">
        <v>235</v>
      </c>
      <c r="G117" s="124" t="s">
        <v>252</v>
      </c>
      <c r="H117" s="277">
        <f t="shared" si="5"/>
        <v>9</v>
      </c>
      <c r="I117" s="122">
        <v>119.36</v>
      </c>
      <c r="J117" s="122"/>
      <c r="K117" s="115">
        <v>2</v>
      </c>
      <c r="L117" s="289"/>
      <c r="M117" s="109"/>
      <c r="N117" s="115"/>
      <c r="O117" s="114">
        <v>75</v>
      </c>
      <c r="P117" s="122"/>
      <c r="Q117" s="122"/>
      <c r="R117" s="127"/>
      <c r="S117" s="122"/>
      <c r="T117" s="114">
        <v>20</v>
      </c>
      <c r="U117" s="122"/>
      <c r="V117" s="122">
        <v>0.4</v>
      </c>
      <c r="W117" s="127">
        <v>1</v>
      </c>
      <c r="X117" s="122">
        <v>7</v>
      </c>
      <c r="Y117" s="114"/>
      <c r="Z117" s="109"/>
      <c r="AA117" s="109"/>
      <c r="AB117" s="116"/>
      <c r="AC117" s="117"/>
      <c r="AD117" s="122">
        <v>2</v>
      </c>
      <c r="AE117" s="122"/>
      <c r="AF117" s="122"/>
      <c r="AG117" s="127"/>
      <c r="AH117" s="122"/>
      <c r="AI117" s="115">
        <v>0</v>
      </c>
      <c r="AJ117" s="122"/>
      <c r="AK117" s="122"/>
      <c r="AL117" s="122"/>
      <c r="AM117" s="127"/>
      <c r="AN117" s="122"/>
      <c r="AO117" s="115">
        <v>1</v>
      </c>
      <c r="AP117" s="139"/>
      <c r="AQ117" s="128"/>
      <c r="AR117" s="184">
        <v>2</v>
      </c>
      <c r="AS117" s="204">
        <v>119.36</v>
      </c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</row>
    <row r="118" spans="2:56" s="99" customFormat="1" ht="11.25">
      <c r="B118" s="100"/>
      <c r="C118" s="100"/>
      <c r="D118" s="101" t="s">
        <v>397</v>
      </c>
      <c r="E118" s="108" t="str">
        <f>F117</f>
        <v>143</v>
      </c>
      <c r="F118" s="108" t="s">
        <v>227</v>
      </c>
      <c r="G118" s="101" t="s">
        <v>253</v>
      </c>
      <c r="H118" s="278">
        <f t="shared" si="5"/>
        <v>7</v>
      </c>
      <c r="I118" s="100">
        <v>119.36</v>
      </c>
      <c r="J118" s="103">
        <f>I118+(F118-E118)/100</f>
        <v>119.42999999999999</v>
      </c>
      <c r="K118" s="105">
        <v>1</v>
      </c>
      <c r="L118" s="288"/>
      <c r="M118" s="263">
        <f>F118-E118</f>
        <v>7</v>
      </c>
      <c r="N118" s="105"/>
      <c r="O118" s="104">
        <v>93</v>
      </c>
      <c r="P118" s="100"/>
      <c r="Q118" s="100"/>
      <c r="R118" s="106"/>
      <c r="S118" s="100"/>
      <c r="T118" s="104">
        <v>2</v>
      </c>
      <c r="U118" s="100"/>
      <c r="V118" s="100"/>
      <c r="W118" s="106">
        <v>0.4</v>
      </c>
      <c r="X118" s="100">
        <v>7</v>
      </c>
      <c r="Y118" s="104"/>
      <c r="Z118" s="100"/>
      <c r="AA118" s="100"/>
      <c r="AB118" s="106"/>
      <c r="AC118" s="107"/>
      <c r="AD118" s="100">
        <v>2</v>
      </c>
      <c r="AE118" s="100"/>
      <c r="AF118" s="100"/>
      <c r="AG118" s="106"/>
      <c r="AH118" s="100"/>
      <c r="AI118" s="105">
        <v>0</v>
      </c>
      <c r="AJ118" s="100"/>
      <c r="AK118" s="100"/>
      <c r="AL118" s="100"/>
      <c r="AM118" s="106"/>
      <c r="AN118" s="100"/>
      <c r="AO118" s="105">
        <v>1</v>
      </c>
      <c r="AP118" s="140"/>
      <c r="AQ118" s="108"/>
      <c r="AR118" s="185">
        <v>1</v>
      </c>
      <c r="AS118" s="252">
        <v>119.36</v>
      </c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</row>
    <row r="119" spans="1:56" s="123" customFormat="1" ht="11.25">
      <c r="A119" s="123" t="s">
        <v>302</v>
      </c>
      <c r="B119" s="122" t="s">
        <v>400</v>
      </c>
      <c r="C119" s="122">
        <v>2</v>
      </c>
      <c r="D119" s="124" t="s">
        <v>399</v>
      </c>
      <c r="E119" s="128" t="s">
        <v>184</v>
      </c>
      <c r="F119" s="128" t="s">
        <v>236</v>
      </c>
      <c r="G119" s="124" t="s">
        <v>81</v>
      </c>
      <c r="H119" s="277">
        <f t="shared" si="5"/>
        <v>23</v>
      </c>
      <c r="I119" s="126">
        <v>128.5</v>
      </c>
      <c r="J119" s="126"/>
      <c r="K119" s="115">
        <v>2</v>
      </c>
      <c r="L119" s="289"/>
      <c r="M119" s="109"/>
      <c r="N119" s="115"/>
      <c r="O119" s="114">
        <v>79</v>
      </c>
      <c r="P119" s="122"/>
      <c r="Q119" s="122"/>
      <c r="R119" s="127"/>
      <c r="S119" s="122"/>
      <c r="T119" s="114">
        <v>15</v>
      </c>
      <c r="U119" s="122"/>
      <c r="V119" s="122">
        <v>0.5</v>
      </c>
      <c r="W119" s="127">
        <v>0.7</v>
      </c>
      <c r="X119" s="122">
        <v>7</v>
      </c>
      <c r="Y119" s="114"/>
      <c r="Z119" s="109"/>
      <c r="AA119" s="109"/>
      <c r="AB119" s="116"/>
      <c r="AC119" s="117"/>
      <c r="AD119" s="122">
        <v>2</v>
      </c>
      <c r="AE119" s="122"/>
      <c r="AF119" s="122"/>
      <c r="AG119" s="127"/>
      <c r="AH119" s="122"/>
      <c r="AI119" s="115">
        <v>0</v>
      </c>
      <c r="AJ119" s="122"/>
      <c r="AK119" s="122"/>
      <c r="AL119" s="122"/>
      <c r="AM119" s="127"/>
      <c r="AN119" s="122"/>
      <c r="AO119" s="115">
        <v>1</v>
      </c>
      <c r="AP119" s="139"/>
      <c r="AQ119" s="128"/>
      <c r="AR119" s="184">
        <v>2</v>
      </c>
      <c r="AS119" s="196">
        <v>128.5</v>
      </c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</row>
    <row r="120" spans="2:56" s="123" customFormat="1" ht="11.25">
      <c r="B120" s="122"/>
      <c r="C120" s="122"/>
      <c r="D120" s="124" t="s">
        <v>406</v>
      </c>
      <c r="E120" s="128" t="str">
        <f>F119</f>
        <v>23</v>
      </c>
      <c r="F120" s="128" t="s">
        <v>237</v>
      </c>
      <c r="G120" s="124" t="s">
        <v>408</v>
      </c>
      <c r="H120" s="277">
        <f t="shared" si="5"/>
        <v>32</v>
      </c>
      <c r="I120" s="122">
        <v>119.36</v>
      </c>
      <c r="J120" s="122"/>
      <c r="K120" s="115">
        <v>2</v>
      </c>
      <c r="L120" s="289"/>
      <c r="M120" s="109"/>
      <c r="N120" s="115"/>
      <c r="O120" s="114">
        <v>88</v>
      </c>
      <c r="P120" s="122"/>
      <c r="Q120" s="122"/>
      <c r="R120" s="127"/>
      <c r="S120" s="122"/>
      <c r="T120" s="114">
        <v>10</v>
      </c>
      <c r="U120" s="122"/>
      <c r="V120" s="122">
        <v>0.4</v>
      </c>
      <c r="W120" s="127"/>
      <c r="X120" s="122"/>
      <c r="Y120" s="114"/>
      <c r="Z120" s="109"/>
      <c r="AA120" s="109"/>
      <c r="AB120" s="116"/>
      <c r="AC120" s="117"/>
      <c r="AD120" s="122">
        <v>2</v>
      </c>
      <c r="AE120" s="122"/>
      <c r="AF120" s="122"/>
      <c r="AG120" s="127"/>
      <c r="AH120" s="122"/>
      <c r="AI120" s="115">
        <v>0</v>
      </c>
      <c r="AJ120" s="122"/>
      <c r="AK120" s="122"/>
      <c r="AL120" s="122"/>
      <c r="AM120" s="127"/>
      <c r="AN120" s="122"/>
      <c r="AO120" s="115">
        <v>1</v>
      </c>
      <c r="AP120" s="139"/>
      <c r="AQ120" s="128"/>
      <c r="AR120" s="184">
        <v>2</v>
      </c>
      <c r="AS120" s="204">
        <v>119.36</v>
      </c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</row>
    <row r="121" spans="2:56" s="123" customFormat="1" ht="11.25">
      <c r="B121" s="122"/>
      <c r="C121" s="122"/>
      <c r="D121" s="124" t="s">
        <v>407</v>
      </c>
      <c r="E121" s="128" t="str">
        <f>F120</f>
        <v>55</v>
      </c>
      <c r="F121" s="128" t="s">
        <v>238</v>
      </c>
      <c r="G121" s="124" t="s">
        <v>409</v>
      </c>
      <c r="H121" s="277">
        <f t="shared" si="5"/>
        <v>55</v>
      </c>
      <c r="I121" s="122">
        <v>119.36</v>
      </c>
      <c r="J121" s="103">
        <f>I121+(F121-E121)/100</f>
        <v>119.91</v>
      </c>
      <c r="K121" s="115">
        <v>2</v>
      </c>
      <c r="L121" s="289"/>
      <c r="M121" s="109"/>
      <c r="N121" s="115"/>
      <c r="O121" s="114">
        <v>83</v>
      </c>
      <c r="P121" s="122"/>
      <c r="Q121" s="122"/>
      <c r="R121" s="127"/>
      <c r="S121" s="122"/>
      <c r="T121" s="114">
        <v>15</v>
      </c>
      <c r="U121" s="122"/>
      <c r="V121" s="122">
        <v>0.5</v>
      </c>
      <c r="W121" s="127">
        <v>0.7</v>
      </c>
      <c r="X121" s="122"/>
      <c r="Y121" s="114"/>
      <c r="Z121" s="109"/>
      <c r="AA121" s="109"/>
      <c r="AB121" s="116"/>
      <c r="AC121" s="117"/>
      <c r="AD121" s="122">
        <v>2</v>
      </c>
      <c r="AE121" s="122"/>
      <c r="AF121" s="122"/>
      <c r="AG121" s="127"/>
      <c r="AH121" s="122"/>
      <c r="AI121" s="115">
        <v>0</v>
      </c>
      <c r="AJ121" s="122"/>
      <c r="AK121" s="122"/>
      <c r="AL121" s="122"/>
      <c r="AM121" s="127"/>
      <c r="AN121" s="122"/>
      <c r="AO121" s="115">
        <v>1</v>
      </c>
      <c r="AP121" s="139"/>
      <c r="AQ121" s="128"/>
      <c r="AR121" s="184">
        <v>2</v>
      </c>
      <c r="AS121" s="204">
        <v>119.36</v>
      </c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</row>
    <row r="122" spans="5:14" ht="15">
      <c r="E122" s="40"/>
      <c r="F122" s="40"/>
      <c r="M122" s="261">
        <f>SUM(M36:M121)</f>
        <v>93</v>
      </c>
      <c r="N122" s="261">
        <f>SUM(N36:N121)</f>
        <v>97</v>
      </c>
    </row>
    <row r="123" spans="5:14" ht="15">
      <c r="E123" s="40"/>
      <c r="F123" s="40"/>
      <c r="M123" s="262">
        <f>M122/27.7</f>
        <v>3.357400722021661</v>
      </c>
      <c r="N123" s="262">
        <f>N122/27.7</f>
        <v>3.5018050541516246</v>
      </c>
    </row>
    <row r="124" spans="5:6" ht="11.25">
      <c r="E124" s="40"/>
      <c r="F124" s="40"/>
    </row>
    <row r="125" spans="5:6" ht="11.25">
      <c r="E125" s="40"/>
      <c r="F125" s="40"/>
    </row>
    <row r="126" spans="5:6" ht="11.25">
      <c r="E126" s="40"/>
      <c r="F126" s="40"/>
    </row>
    <row r="127" spans="5:6" ht="11.25">
      <c r="E127" s="40"/>
      <c r="F127" s="40"/>
    </row>
    <row r="128" spans="5:6" ht="11.25">
      <c r="E128" s="40"/>
      <c r="F128" s="40"/>
    </row>
    <row r="129" spans="5:6" ht="11.25">
      <c r="E129" s="40"/>
      <c r="F129" s="40"/>
    </row>
    <row r="130" spans="5:6" ht="11.25">
      <c r="E130" s="40"/>
      <c r="F130" s="40"/>
    </row>
    <row r="131" spans="5:6" ht="11.25">
      <c r="E131" s="40"/>
      <c r="F131" s="40"/>
    </row>
    <row r="132" spans="5:6" ht="11.25">
      <c r="E132" s="40"/>
      <c r="F132" s="40"/>
    </row>
    <row r="133" spans="5:6" ht="11.25">
      <c r="E133" s="40"/>
      <c r="F133" s="40"/>
    </row>
    <row r="134" spans="5:6" ht="11.25">
      <c r="E134" s="40"/>
      <c r="F134" s="40"/>
    </row>
    <row r="135" spans="5:6" ht="11.25">
      <c r="E135" s="40"/>
      <c r="F135" s="40"/>
    </row>
    <row r="136" spans="5:6" ht="11.25">
      <c r="E136" s="40"/>
      <c r="F136" s="40"/>
    </row>
    <row r="137" spans="5:6" ht="11.25">
      <c r="E137" s="40"/>
      <c r="F137" s="40"/>
    </row>
    <row r="138" spans="5:6" ht="11.25">
      <c r="E138" s="40"/>
      <c r="F138" s="40"/>
    </row>
    <row r="139" spans="5:6" ht="11.25">
      <c r="E139" s="40"/>
      <c r="F139" s="40"/>
    </row>
    <row r="140" spans="5:6" ht="11.25">
      <c r="E140" s="40"/>
      <c r="F140" s="40"/>
    </row>
    <row r="141" spans="5:6" ht="11.25">
      <c r="E141" s="40"/>
      <c r="F141" s="40"/>
    </row>
    <row r="142" spans="5:6" ht="11.25">
      <c r="E142" s="40"/>
      <c r="F142" s="40"/>
    </row>
    <row r="143" spans="5:6" ht="11.25">
      <c r="E143" s="40"/>
      <c r="F143" s="40"/>
    </row>
    <row r="144" spans="5:6" ht="11.25">
      <c r="E144" s="40"/>
      <c r="F144" s="40"/>
    </row>
    <row r="145" spans="5:6" ht="11.25">
      <c r="E145" s="40"/>
      <c r="F145" s="40"/>
    </row>
    <row r="146" spans="5:6" ht="11.25">
      <c r="E146" s="40"/>
      <c r="F146" s="40"/>
    </row>
    <row r="147" spans="5:6" ht="11.25">
      <c r="E147" s="40"/>
      <c r="F147" s="40"/>
    </row>
    <row r="148" spans="5:6" ht="11.25">
      <c r="E148" s="40"/>
      <c r="F148" s="40"/>
    </row>
    <row r="149" spans="5:6" ht="11.25">
      <c r="E149" s="40"/>
      <c r="F149" s="40"/>
    </row>
    <row r="150" spans="5:6" ht="11.25">
      <c r="E150" s="40"/>
      <c r="F150" s="40"/>
    </row>
    <row r="151" spans="5:6" ht="11.25">
      <c r="E151" s="40"/>
      <c r="F151" s="40"/>
    </row>
    <row r="152" spans="5:6" ht="11.25">
      <c r="E152" s="40"/>
      <c r="F152" s="40"/>
    </row>
    <row r="153" spans="5:6" ht="11.25">
      <c r="E153" s="40"/>
      <c r="F153" s="40"/>
    </row>
    <row r="154" spans="5:6" ht="11.25">
      <c r="E154" s="40"/>
      <c r="F154" s="40"/>
    </row>
    <row r="155" spans="5:6" ht="11.25">
      <c r="E155" s="40"/>
      <c r="F155" s="40"/>
    </row>
    <row r="156" spans="5:6" ht="11.25">
      <c r="E156" s="40"/>
      <c r="F156" s="40"/>
    </row>
    <row r="157" spans="5:6" ht="11.25">
      <c r="E157" s="40"/>
      <c r="F157" s="40"/>
    </row>
    <row r="158" spans="5:6" ht="11.25">
      <c r="E158" s="40"/>
      <c r="F158" s="40"/>
    </row>
    <row r="159" spans="5:6" ht="11.25">
      <c r="E159" s="40"/>
      <c r="F159" s="40"/>
    </row>
    <row r="160" spans="5:6" ht="11.25">
      <c r="E160" s="40"/>
      <c r="F160" s="40"/>
    </row>
    <row r="161" spans="5:6" ht="11.25">
      <c r="E161" s="40"/>
      <c r="F161" s="40"/>
    </row>
    <row r="162" spans="5:6" ht="11.25">
      <c r="E162" s="40"/>
      <c r="F162" s="40"/>
    </row>
    <row r="163" spans="5:6" ht="11.25">
      <c r="E163" s="40"/>
      <c r="F163" s="40"/>
    </row>
    <row r="164" spans="5:6" ht="11.25">
      <c r="E164" s="40"/>
      <c r="F164" s="40"/>
    </row>
    <row r="165" spans="5:6" ht="11.25">
      <c r="E165" s="40"/>
      <c r="F165" s="40"/>
    </row>
    <row r="166" spans="5:6" ht="11.25">
      <c r="E166" s="40"/>
      <c r="F166" s="40"/>
    </row>
    <row r="167" spans="5:6" ht="11.25">
      <c r="E167" s="40"/>
      <c r="F167" s="40"/>
    </row>
    <row r="168" spans="5:6" ht="11.25">
      <c r="E168" s="40"/>
      <c r="F168" s="40"/>
    </row>
    <row r="169" spans="5:6" ht="11.25">
      <c r="E169" s="40"/>
      <c r="F169" s="40"/>
    </row>
    <row r="170" spans="5:6" ht="11.25">
      <c r="E170" s="40"/>
      <c r="F170" s="40"/>
    </row>
    <row r="171" spans="5:6" ht="11.25">
      <c r="E171" s="40"/>
      <c r="F171" s="40"/>
    </row>
    <row r="172" spans="5:6" ht="11.25">
      <c r="E172" s="40"/>
      <c r="F172" s="40"/>
    </row>
    <row r="173" spans="5:6" ht="11.25">
      <c r="E173" s="40"/>
      <c r="F173" s="40"/>
    </row>
    <row r="174" spans="5:6" ht="11.25">
      <c r="E174" s="40"/>
      <c r="F174" s="40"/>
    </row>
    <row r="175" spans="5:6" ht="11.25">
      <c r="E175" s="40"/>
      <c r="F175" s="40"/>
    </row>
    <row r="176" spans="5:6" ht="11.25">
      <c r="E176" s="40"/>
      <c r="F176" s="40"/>
    </row>
    <row r="177" spans="5:6" ht="11.25">
      <c r="E177" s="40"/>
      <c r="F177" s="40"/>
    </row>
    <row r="178" spans="5:6" ht="11.25">
      <c r="E178" s="40"/>
      <c r="F178" s="40"/>
    </row>
    <row r="179" spans="5:6" ht="11.25">
      <c r="E179" s="40"/>
      <c r="F179" s="40"/>
    </row>
    <row r="180" spans="5:6" ht="11.25">
      <c r="E180" s="40"/>
      <c r="F180" s="40"/>
    </row>
    <row r="181" spans="5:6" ht="11.25">
      <c r="E181" s="40"/>
      <c r="F181" s="40"/>
    </row>
    <row r="182" spans="5:6" ht="11.25">
      <c r="E182" s="40"/>
      <c r="F182" s="40"/>
    </row>
    <row r="183" spans="5:6" ht="11.25">
      <c r="E183" s="40"/>
      <c r="F183" s="40"/>
    </row>
    <row r="184" spans="5:6" ht="11.25">
      <c r="E184" s="40"/>
      <c r="F184" s="40"/>
    </row>
    <row r="185" spans="5:6" ht="11.25">
      <c r="E185" s="40"/>
      <c r="F185" s="40"/>
    </row>
    <row r="186" spans="5:6" ht="11.25">
      <c r="E186" s="40"/>
      <c r="F186" s="40"/>
    </row>
    <row r="187" spans="5:6" ht="11.25">
      <c r="E187" s="40"/>
      <c r="F187" s="40"/>
    </row>
    <row r="188" spans="5:6" ht="11.25">
      <c r="E188" s="40"/>
      <c r="F188" s="40"/>
    </row>
    <row r="189" spans="5:6" ht="11.25">
      <c r="E189" s="40"/>
      <c r="F189" s="40"/>
    </row>
    <row r="190" spans="5:6" ht="11.25">
      <c r="E190" s="40"/>
      <c r="F190" s="40"/>
    </row>
    <row r="191" spans="5:6" ht="11.25">
      <c r="E191" s="40"/>
      <c r="F191" s="40"/>
    </row>
    <row r="192" spans="5:6" ht="11.25">
      <c r="E192" s="40"/>
      <c r="F192" s="40"/>
    </row>
  </sheetData>
  <printOptions gridLines="1"/>
  <pageMargins left="0.5" right="0.25" top="0.75" bottom="0.75" header="0.5" footer="0.5"/>
  <pageSetup fitToHeight="2" orientation="landscape" scale="62"/>
  <headerFooter alignWithMargins="0">
    <oddHeader>&amp;LVCD Site 209-1272A&amp;CDescribed by _________&amp;RPage   &amp;P</oddHeader>
    <oddFooter>&amp;CDate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4">
      <selection activeCell="B29" sqref="B29"/>
    </sheetView>
  </sheetViews>
  <sheetFormatPr defaultColWidth="9.00390625" defaultRowHeight="12"/>
  <cols>
    <col min="1" max="1" width="11.375" style="24" customWidth="1"/>
    <col min="2" max="2" width="19.25390625" style="24" customWidth="1"/>
    <col min="3" max="6" width="11.375" style="24" customWidth="1"/>
    <col min="7" max="7" width="12.125" style="24" customWidth="1"/>
    <col min="8" max="16384" width="11.375" style="24" customWidth="1"/>
  </cols>
  <sheetData>
    <row r="2" spans="1:2" ht="18">
      <c r="A2" s="1" t="s">
        <v>140</v>
      </c>
      <c r="B2" s="24" t="s">
        <v>450</v>
      </c>
    </row>
    <row r="3" spans="1:2" ht="15">
      <c r="A3" s="23"/>
      <c r="B3" s="24" t="s">
        <v>321</v>
      </c>
    </row>
    <row r="4" ht="15">
      <c r="A4" s="23"/>
    </row>
    <row r="5" spans="2:3" ht="15">
      <c r="B5" s="35" t="s">
        <v>426</v>
      </c>
      <c r="C5" s="24" t="s">
        <v>317</v>
      </c>
    </row>
    <row r="6" spans="1:3" ht="15">
      <c r="A6" s="25">
        <v>1</v>
      </c>
      <c r="B6" s="25" t="s">
        <v>31</v>
      </c>
      <c r="C6" s="26" t="s">
        <v>43</v>
      </c>
    </row>
    <row r="7" spans="1:3" ht="15">
      <c r="A7" s="25">
        <v>2</v>
      </c>
      <c r="B7" s="25" t="s">
        <v>32</v>
      </c>
      <c r="C7" s="26" t="s">
        <v>35</v>
      </c>
    </row>
    <row r="8" spans="1:3" ht="15">
      <c r="A8" s="25">
        <v>3</v>
      </c>
      <c r="B8" s="25" t="s">
        <v>33</v>
      </c>
      <c r="C8" s="26" t="s">
        <v>36</v>
      </c>
    </row>
    <row r="9" spans="1:3" ht="15">
      <c r="A9" s="25">
        <v>4</v>
      </c>
      <c r="B9" s="25" t="s">
        <v>34</v>
      </c>
      <c r="C9" s="26" t="s">
        <v>42</v>
      </c>
    </row>
    <row r="10" spans="1:3" ht="15">
      <c r="A10" s="25">
        <v>5</v>
      </c>
      <c r="B10" s="25" t="s">
        <v>442</v>
      </c>
      <c r="C10" s="26" t="s">
        <v>318</v>
      </c>
    </row>
    <row r="11" spans="1:3" ht="15">
      <c r="A11" s="25">
        <v>6</v>
      </c>
      <c r="B11" s="25" t="s">
        <v>443</v>
      </c>
      <c r="C11" s="26" t="s">
        <v>319</v>
      </c>
    </row>
    <row r="12" spans="1:3" ht="15">
      <c r="A12" s="25">
        <v>7</v>
      </c>
      <c r="B12" s="25" t="s">
        <v>444</v>
      </c>
      <c r="C12" s="26" t="s">
        <v>320</v>
      </c>
    </row>
    <row r="13" spans="1:3" ht="15">
      <c r="A13" s="25">
        <v>8</v>
      </c>
      <c r="B13" s="25" t="s">
        <v>445</v>
      </c>
      <c r="C13" s="26" t="s">
        <v>446</v>
      </c>
    </row>
    <row r="14" spans="1:3" ht="15">
      <c r="A14" s="25"/>
      <c r="B14" s="25"/>
      <c r="C14" s="26"/>
    </row>
    <row r="15" spans="1:3" ht="15">
      <c r="A15" s="25"/>
      <c r="B15" s="25"/>
      <c r="C15" s="26"/>
    </row>
    <row r="16" spans="1:3" ht="15">
      <c r="A16" s="25">
        <v>9</v>
      </c>
      <c r="B16" s="35" t="s">
        <v>415</v>
      </c>
      <c r="C16" s="26" t="s">
        <v>432</v>
      </c>
    </row>
    <row r="17" spans="1:3" ht="15">
      <c r="A17" s="25"/>
      <c r="B17" s="25"/>
      <c r="C17" s="26"/>
    </row>
    <row r="18" spans="1:3" ht="15">
      <c r="A18" s="25"/>
      <c r="B18" s="35" t="s">
        <v>418</v>
      </c>
      <c r="C18" s="26"/>
    </row>
    <row r="19" spans="1:3" ht="15">
      <c r="A19" s="25">
        <v>10</v>
      </c>
      <c r="B19" s="25" t="s">
        <v>427</v>
      </c>
      <c r="C19" s="26" t="s">
        <v>433</v>
      </c>
    </row>
    <row r="20" spans="1:3" ht="15">
      <c r="A20" s="25">
        <v>11</v>
      </c>
      <c r="B20" s="25" t="s">
        <v>428</v>
      </c>
      <c r="C20" s="26" t="s">
        <v>434</v>
      </c>
    </row>
    <row r="21" spans="1:3" ht="15">
      <c r="A21" s="25">
        <v>12</v>
      </c>
      <c r="B21" s="25" t="s">
        <v>429</v>
      </c>
      <c r="C21" s="26" t="s">
        <v>435</v>
      </c>
    </row>
    <row r="22" spans="1:3" ht="15">
      <c r="A22" s="25">
        <v>13</v>
      </c>
      <c r="B22" s="25" t="s">
        <v>430</v>
      </c>
      <c r="C22" s="26" t="s">
        <v>438</v>
      </c>
    </row>
    <row r="23" spans="1:3" ht="15">
      <c r="A23" s="25">
        <v>14</v>
      </c>
      <c r="B23" s="25" t="s">
        <v>440</v>
      </c>
      <c r="C23" s="26" t="s">
        <v>441</v>
      </c>
    </row>
    <row r="24" spans="1:3" ht="15">
      <c r="A24" s="25">
        <v>15</v>
      </c>
      <c r="B24" s="25" t="s">
        <v>431</v>
      </c>
      <c r="C24" s="26" t="s">
        <v>439</v>
      </c>
    </row>
    <row r="25" spans="1:3" ht="15">
      <c r="A25" s="25">
        <v>16</v>
      </c>
      <c r="B25" s="25" t="s">
        <v>447</v>
      </c>
      <c r="C25" s="26" t="s">
        <v>448</v>
      </c>
    </row>
    <row r="26" spans="1:3" ht="15">
      <c r="A26" s="25"/>
      <c r="B26" s="25"/>
      <c r="C26" s="26"/>
    </row>
    <row r="27" spans="1:3" ht="15">
      <c r="A27" s="25"/>
      <c r="B27" s="35" t="s">
        <v>102</v>
      </c>
      <c r="C27" s="26" t="s">
        <v>104</v>
      </c>
    </row>
    <row r="28" spans="1:2" ht="15">
      <c r="A28" s="25">
        <v>17</v>
      </c>
      <c r="B28" s="25" t="s">
        <v>103</v>
      </c>
    </row>
    <row r="29" spans="1:2" ht="15">
      <c r="A29" s="25">
        <v>18</v>
      </c>
      <c r="B29" s="34" t="s">
        <v>451</v>
      </c>
    </row>
    <row r="31" ht="18">
      <c r="A31" s="1" t="s">
        <v>419</v>
      </c>
    </row>
    <row r="32" spans="1:2" ht="15">
      <c r="A32" s="23" t="s">
        <v>331</v>
      </c>
      <c r="B32" s="24" t="s">
        <v>98</v>
      </c>
    </row>
    <row r="33" ht="15">
      <c r="B33" s="24" t="s">
        <v>99</v>
      </c>
    </row>
    <row r="35" spans="1:2" ht="15">
      <c r="A35" s="23" t="s">
        <v>420</v>
      </c>
      <c r="B35" s="24" t="s">
        <v>322</v>
      </c>
    </row>
    <row r="36" spans="1:4" ht="15">
      <c r="A36" s="26"/>
      <c r="B36" s="25"/>
      <c r="C36" s="25"/>
      <c r="D36" s="25"/>
    </row>
    <row r="37" spans="1:2" ht="15">
      <c r="A37" s="33" t="s">
        <v>421</v>
      </c>
      <c r="B37" s="24" t="s">
        <v>293</v>
      </c>
    </row>
    <row r="38" spans="1:2" ht="15">
      <c r="A38" s="26"/>
      <c r="B38" s="24" t="s">
        <v>294</v>
      </c>
    </row>
    <row r="39" ht="15">
      <c r="A39" s="26"/>
    </row>
    <row r="40" spans="1:6" ht="15">
      <c r="A40" s="26">
        <v>1</v>
      </c>
      <c r="B40" s="25" t="s">
        <v>356</v>
      </c>
      <c r="C40" s="25" t="s">
        <v>357</v>
      </c>
      <c r="E40" s="26">
        <v>5</v>
      </c>
      <c r="F40" s="24" t="s">
        <v>296</v>
      </c>
    </row>
    <row r="41" spans="1:6" ht="15">
      <c r="A41" s="26">
        <v>2</v>
      </c>
      <c r="B41" s="25" t="s">
        <v>358</v>
      </c>
      <c r="C41" s="25" t="s">
        <v>359</v>
      </c>
      <c r="E41" s="26">
        <v>6</v>
      </c>
      <c r="F41" s="24" t="s">
        <v>297</v>
      </c>
    </row>
    <row r="42" spans="1:6" ht="15">
      <c r="A42" s="26">
        <v>3</v>
      </c>
      <c r="B42" s="25" t="s">
        <v>162</v>
      </c>
      <c r="C42" s="25" t="s">
        <v>163</v>
      </c>
      <c r="E42" s="26">
        <v>7</v>
      </c>
      <c r="F42" s="24" t="s">
        <v>298</v>
      </c>
    </row>
    <row r="43" spans="1:6" ht="15">
      <c r="A43" s="26">
        <v>4</v>
      </c>
      <c r="B43" s="25" t="s">
        <v>164</v>
      </c>
      <c r="C43" s="25" t="s">
        <v>165</v>
      </c>
      <c r="E43" s="26">
        <v>8</v>
      </c>
      <c r="F43" s="24" t="s">
        <v>299</v>
      </c>
    </row>
    <row r="45" spans="1:2" ht="15">
      <c r="A45" s="36" t="s">
        <v>422</v>
      </c>
      <c r="B45" s="24" t="s">
        <v>341</v>
      </c>
    </row>
    <row r="52" spans="1:2" ht="15">
      <c r="A52" s="23" t="s">
        <v>139</v>
      </c>
      <c r="B52" s="24" t="s">
        <v>425</v>
      </c>
    </row>
    <row r="54" spans="1:2" ht="15">
      <c r="A54" s="25"/>
      <c r="B54" s="35" t="s">
        <v>426</v>
      </c>
    </row>
    <row r="55" spans="1:2" ht="15">
      <c r="A55" s="26">
        <v>1</v>
      </c>
      <c r="B55" s="33" t="s">
        <v>141</v>
      </c>
    </row>
    <row r="56" spans="1:2" ht="15">
      <c r="A56" s="26">
        <v>2</v>
      </c>
      <c r="B56" s="33" t="s">
        <v>142</v>
      </c>
    </row>
    <row r="57" spans="1:2" ht="15">
      <c r="A57" s="26">
        <v>3</v>
      </c>
      <c r="B57" s="33" t="s">
        <v>354</v>
      </c>
    </row>
    <row r="58" spans="1:2" ht="15">
      <c r="A58" s="26">
        <v>4</v>
      </c>
      <c r="B58" s="33" t="s">
        <v>355</v>
      </c>
    </row>
    <row r="59" spans="1:2" ht="15">
      <c r="A59" s="26">
        <v>5</v>
      </c>
      <c r="B59" s="33" t="s">
        <v>100</v>
      </c>
    </row>
    <row r="60" ht="15">
      <c r="B60" s="23"/>
    </row>
    <row r="61" spans="2:4" ht="15">
      <c r="B61" s="35" t="s">
        <v>415</v>
      </c>
      <c r="D61" s="26"/>
    </row>
    <row r="62" spans="1:4" ht="15">
      <c r="A62" s="26">
        <v>6</v>
      </c>
      <c r="B62" s="33" t="s">
        <v>416</v>
      </c>
      <c r="C62" s="24" t="s">
        <v>156</v>
      </c>
      <c r="D62" s="26"/>
    </row>
    <row r="63" spans="1:4" ht="15">
      <c r="A63" s="26">
        <v>7</v>
      </c>
      <c r="B63" s="23" t="s">
        <v>44</v>
      </c>
      <c r="C63" s="24" t="s">
        <v>156</v>
      </c>
      <c r="D63" s="26"/>
    </row>
    <row r="64" spans="1:4" ht="15">
      <c r="A64" s="26">
        <v>8</v>
      </c>
      <c r="B64" s="23" t="s">
        <v>45</v>
      </c>
      <c r="C64" s="24" t="s">
        <v>156</v>
      </c>
      <c r="D64" s="26"/>
    </row>
    <row r="65" spans="1:4" ht="15">
      <c r="A65" s="26">
        <v>9</v>
      </c>
      <c r="B65" s="23" t="s">
        <v>46</v>
      </c>
      <c r="C65" s="24" t="s">
        <v>156</v>
      </c>
      <c r="D65" s="26"/>
    </row>
    <row r="66" spans="1:4" ht="15">
      <c r="A66" s="26">
        <v>10</v>
      </c>
      <c r="B66" s="23" t="s">
        <v>47</v>
      </c>
      <c r="C66" s="24" t="s">
        <v>156</v>
      </c>
      <c r="D66" s="26"/>
    </row>
    <row r="67" spans="1:4" ht="15">
      <c r="A67" s="26">
        <v>11</v>
      </c>
      <c r="B67" s="23" t="s">
        <v>417</v>
      </c>
      <c r="C67" s="24" t="s">
        <v>157</v>
      </c>
      <c r="D67" s="26"/>
    </row>
    <row r="68" spans="2:4" ht="15">
      <c r="B68" s="23"/>
      <c r="D68" s="26"/>
    </row>
    <row r="69" spans="2:4" ht="15">
      <c r="B69" s="35" t="s">
        <v>418</v>
      </c>
      <c r="D69" s="26"/>
    </row>
    <row r="70" spans="1:4" ht="15">
      <c r="A70" s="26">
        <v>12</v>
      </c>
      <c r="B70" s="23" t="s">
        <v>48</v>
      </c>
      <c r="D70" s="26"/>
    </row>
    <row r="71" spans="1:4" ht="15">
      <c r="A71" s="26">
        <v>13</v>
      </c>
      <c r="B71" s="23" t="s">
        <v>49</v>
      </c>
      <c r="D71" s="26"/>
    </row>
    <row r="72" spans="1:4" ht="15">
      <c r="A72" s="26">
        <v>14</v>
      </c>
      <c r="B72" s="23" t="s">
        <v>411</v>
      </c>
      <c r="D72" s="26"/>
    </row>
    <row r="73" spans="1:4" ht="15">
      <c r="A73" s="26">
        <v>15</v>
      </c>
      <c r="B73" s="23" t="s">
        <v>412</v>
      </c>
      <c r="D73" s="26"/>
    </row>
    <row r="74" spans="1:4" ht="15">
      <c r="A74" s="26">
        <v>16</v>
      </c>
      <c r="B74" s="23" t="s">
        <v>413</v>
      </c>
      <c r="D74" s="26"/>
    </row>
    <row r="75" ht="15">
      <c r="D75" s="26"/>
    </row>
    <row r="76" spans="1:2" ht="15">
      <c r="A76" s="25"/>
      <c r="B76" s="25"/>
    </row>
    <row r="77" spans="1:6" ht="18">
      <c r="A77" s="39" t="s">
        <v>160</v>
      </c>
      <c r="C77" s="24" t="s">
        <v>158</v>
      </c>
      <c r="D77" s="28"/>
      <c r="E77" s="29"/>
      <c r="F77" s="29"/>
    </row>
    <row r="78" spans="1:9" ht="15">
      <c r="A78" s="27"/>
      <c r="D78" s="29"/>
      <c r="E78" s="29"/>
      <c r="F78" s="29"/>
      <c r="G78" s="29"/>
      <c r="H78" s="29"/>
      <c r="I78" s="29"/>
    </row>
    <row r="79" spans="1:9" ht="15">
      <c r="A79" s="30" t="s">
        <v>335</v>
      </c>
      <c r="B79" s="24" t="s">
        <v>52</v>
      </c>
      <c r="D79" s="29"/>
      <c r="E79" s="29"/>
      <c r="F79" s="29"/>
      <c r="G79" s="29"/>
      <c r="H79" s="29"/>
      <c r="I79" s="29"/>
    </row>
    <row r="80" spans="1:9" ht="15">
      <c r="A80" s="30"/>
      <c r="D80" s="29"/>
      <c r="E80" s="29"/>
      <c r="F80" s="29"/>
      <c r="G80" s="29"/>
      <c r="H80" s="29"/>
      <c r="I80" s="29"/>
    </row>
    <row r="81" spans="1:9" ht="15">
      <c r="A81" s="30" t="s">
        <v>336</v>
      </c>
      <c r="B81" s="24" t="s">
        <v>53</v>
      </c>
      <c r="D81" s="29"/>
      <c r="E81" s="29"/>
      <c r="F81" s="29"/>
      <c r="G81" s="29"/>
      <c r="H81" s="29"/>
      <c r="I81" s="29"/>
    </row>
    <row r="82" spans="1:9" ht="15">
      <c r="A82" s="30"/>
      <c r="D82" s="29"/>
      <c r="E82" s="29"/>
      <c r="F82" s="29"/>
      <c r="G82" s="29"/>
      <c r="H82" s="29"/>
      <c r="I82" s="29"/>
    </row>
    <row r="83" spans="1:9" ht="15">
      <c r="A83" s="30" t="s">
        <v>449</v>
      </c>
      <c r="B83" s="24" t="s">
        <v>159</v>
      </c>
      <c r="D83" s="29"/>
      <c r="E83" s="29"/>
      <c r="F83" s="29"/>
      <c r="G83" s="29"/>
      <c r="H83" s="29"/>
      <c r="I83" s="29"/>
    </row>
    <row r="84" spans="1:9" ht="15">
      <c r="A84" s="30"/>
      <c r="D84" s="29"/>
      <c r="E84" s="29"/>
      <c r="F84" s="29"/>
      <c r="G84" s="29"/>
      <c r="H84" s="29"/>
      <c r="I84" s="29"/>
    </row>
    <row r="85" spans="1:9" ht="15">
      <c r="A85" s="30" t="s">
        <v>337</v>
      </c>
      <c r="B85" s="24" t="s">
        <v>339</v>
      </c>
      <c r="D85" s="29"/>
      <c r="E85" s="29"/>
      <c r="F85" s="29"/>
      <c r="G85" s="29"/>
      <c r="H85" s="29"/>
      <c r="I85" s="29"/>
    </row>
    <row r="86" spans="1:9" ht="15">
      <c r="A86" s="31"/>
      <c r="B86" s="24" t="s">
        <v>295</v>
      </c>
      <c r="D86" s="29"/>
      <c r="E86" s="29"/>
      <c r="F86" s="29"/>
      <c r="G86" s="29"/>
      <c r="H86" s="29"/>
      <c r="I86" s="29"/>
    </row>
    <row r="87" spans="1:9" ht="15">
      <c r="A87" s="32"/>
      <c r="D87" s="29"/>
      <c r="E87" s="29"/>
      <c r="F87" s="29"/>
      <c r="G87" s="29"/>
      <c r="H87" s="29"/>
      <c r="I87" s="29"/>
    </row>
    <row r="88" spans="1:9" ht="15">
      <c r="A88" s="26">
        <v>1</v>
      </c>
      <c r="B88" s="23" t="s">
        <v>175</v>
      </c>
      <c r="C88" s="24" t="s">
        <v>324</v>
      </c>
      <c r="D88" s="29"/>
      <c r="E88" s="29"/>
      <c r="F88" s="29"/>
      <c r="G88" s="29"/>
      <c r="H88" s="29"/>
      <c r="I88" s="29"/>
    </row>
    <row r="89" spans="1:3" ht="15">
      <c r="A89" s="26">
        <v>2</v>
      </c>
      <c r="B89" s="33" t="s">
        <v>55</v>
      </c>
      <c r="C89" s="24" t="s">
        <v>323</v>
      </c>
    </row>
    <row r="90" spans="1:9" ht="15">
      <c r="A90" s="26">
        <v>3</v>
      </c>
      <c r="B90" s="33" t="s">
        <v>176</v>
      </c>
      <c r="C90" s="24" t="s">
        <v>106</v>
      </c>
      <c r="D90" s="29"/>
      <c r="E90" s="29"/>
      <c r="F90" s="29"/>
      <c r="G90" s="29"/>
      <c r="H90" s="29"/>
      <c r="I90" s="29"/>
    </row>
    <row r="91" spans="1:3" ht="15">
      <c r="A91" s="26">
        <v>4</v>
      </c>
      <c r="B91" s="33" t="s">
        <v>30</v>
      </c>
      <c r="C91" s="24" t="s">
        <v>325</v>
      </c>
    </row>
    <row r="92" spans="1:9" ht="15">
      <c r="A92" s="26">
        <v>5</v>
      </c>
      <c r="B92" s="23" t="s">
        <v>29</v>
      </c>
      <c r="C92" s="24" t="s">
        <v>107</v>
      </c>
      <c r="D92" s="29"/>
      <c r="E92" s="29"/>
      <c r="F92" s="29"/>
      <c r="G92" s="29"/>
      <c r="H92" s="29"/>
      <c r="I92" s="29"/>
    </row>
    <row r="93" spans="1:2" ht="15">
      <c r="A93" s="26"/>
      <c r="B93" s="34"/>
    </row>
    <row r="94" spans="1:2" ht="15">
      <c r="A94" s="30" t="s">
        <v>338</v>
      </c>
      <c r="B94" s="24" t="s">
        <v>54</v>
      </c>
    </row>
    <row r="95" ht="15">
      <c r="A95" s="26"/>
    </row>
    <row r="96" spans="1:3" ht="12.75" customHeight="1">
      <c r="A96" s="26">
        <v>1</v>
      </c>
      <c r="B96" s="33" t="s">
        <v>166</v>
      </c>
      <c r="C96" s="26" t="s">
        <v>174</v>
      </c>
    </row>
    <row r="97" spans="1:3" ht="12.75" customHeight="1">
      <c r="A97" s="26">
        <v>2</v>
      </c>
      <c r="B97" s="33" t="s">
        <v>167</v>
      </c>
      <c r="C97" s="26" t="s">
        <v>172</v>
      </c>
    </row>
    <row r="98" spans="1:3" ht="12.75" customHeight="1">
      <c r="A98" s="26">
        <v>3</v>
      </c>
      <c r="B98" s="33" t="s">
        <v>168</v>
      </c>
      <c r="C98" s="26" t="s">
        <v>173</v>
      </c>
    </row>
    <row r="99" ht="15">
      <c r="A99" s="26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C3" sqref="C3"/>
    </sheetView>
  </sheetViews>
  <sheetFormatPr defaultColWidth="9.00390625" defaultRowHeight="12"/>
  <cols>
    <col min="1" max="8" width="7.75390625" style="0" customWidth="1"/>
    <col min="9" max="16384" width="11.375" style="0" customWidth="1"/>
  </cols>
  <sheetData>
    <row r="3" spans="1:8" s="279" customFormat="1" ht="22.5">
      <c r="A3" s="279" t="s">
        <v>202</v>
      </c>
      <c r="B3" s="279" t="s">
        <v>203</v>
      </c>
      <c r="C3" s="279" t="s">
        <v>204</v>
      </c>
      <c r="D3" s="279" t="s">
        <v>205</v>
      </c>
      <c r="E3" s="279" t="s">
        <v>206</v>
      </c>
      <c r="F3" s="279" t="s">
        <v>207</v>
      </c>
      <c r="G3" s="279" t="s">
        <v>208</v>
      </c>
      <c r="H3" s="279" t="s">
        <v>209</v>
      </c>
    </row>
    <row r="5" spans="1:9" ht="11.25">
      <c r="A5">
        <v>209</v>
      </c>
      <c r="B5">
        <v>1272</v>
      </c>
      <c r="C5" t="s">
        <v>210</v>
      </c>
      <c r="D5">
        <v>1</v>
      </c>
      <c r="E5" t="s">
        <v>211</v>
      </c>
      <c r="F5">
        <v>1</v>
      </c>
      <c r="G5">
        <v>0.67</v>
      </c>
      <c r="H5">
        <v>0</v>
      </c>
      <c r="I5">
        <f>ABS(H5-H6)</f>
        <v>12.9</v>
      </c>
    </row>
    <row r="6" spans="1:9" ht="11.25">
      <c r="A6">
        <v>209</v>
      </c>
      <c r="B6">
        <v>1272</v>
      </c>
      <c r="C6" t="s">
        <v>210</v>
      </c>
      <c r="D6">
        <v>2</v>
      </c>
      <c r="E6" t="s">
        <v>211</v>
      </c>
      <c r="F6">
        <v>1</v>
      </c>
      <c r="G6">
        <v>0.88</v>
      </c>
      <c r="H6">
        <v>12.9</v>
      </c>
      <c r="I6">
        <f aca="true" t="shared" si="0" ref="I6:I43">ABS(H6-H7)</f>
        <v>4.999999999999998</v>
      </c>
    </row>
    <row r="7" spans="1:9" ht="11.25">
      <c r="A7">
        <v>209</v>
      </c>
      <c r="B7">
        <v>1272</v>
      </c>
      <c r="C7" t="s">
        <v>210</v>
      </c>
      <c r="D7">
        <v>3</v>
      </c>
      <c r="E7" t="s">
        <v>211</v>
      </c>
      <c r="F7">
        <v>1</v>
      </c>
      <c r="G7">
        <v>1.2</v>
      </c>
      <c r="H7">
        <v>17.9</v>
      </c>
      <c r="I7">
        <f t="shared" si="0"/>
        <v>4.5</v>
      </c>
    </row>
    <row r="8" spans="1:9" ht="11.25">
      <c r="A8">
        <v>209</v>
      </c>
      <c r="B8">
        <v>1272</v>
      </c>
      <c r="C8" t="s">
        <v>210</v>
      </c>
      <c r="D8">
        <v>4</v>
      </c>
      <c r="E8" t="s">
        <v>211</v>
      </c>
      <c r="F8">
        <v>1</v>
      </c>
      <c r="G8">
        <v>1.5</v>
      </c>
      <c r="H8">
        <v>22.4</v>
      </c>
      <c r="I8">
        <f t="shared" si="0"/>
        <v>5</v>
      </c>
    </row>
    <row r="9" spans="1:9" ht="11.25">
      <c r="A9">
        <v>209</v>
      </c>
      <c r="B9">
        <v>1272</v>
      </c>
      <c r="C9" t="s">
        <v>210</v>
      </c>
      <c r="D9">
        <v>5</v>
      </c>
      <c r="E9" t="s">
        <v>211</v>
      </c>
      <c r="F9">
        <v>1</v>
      </c>
      <c r="G9">
        <v>0.91</v>
      </c>
      <c r="H9">
        <v>27.4</v>
      </c>
      <c r="I9">
        <f t="shared" si="0"/>
        <v>4.5</v>
      </c>
    </row>
    <row r="10" spans="1:9" ht="11.25">
      <c r="A10">
        <v>209</v>
      </c>
      <c r="B10">
        <v>1272</v>
      </c>
      <c r="C10" t="s">
        <v>210</v>
      </c>
      <c r="D10">
        <v>6</v>
      </c>
      <c r="E10" t="s">
        <v>211</v>
      </c>
      <c r="F10">
        <v>1</v>
      </c>
      <c r="G10">
        <v>0.37</v>
      </c>
      <c r="H10">
        <v>31.9</v>
      </c>
      <c r="I10">
        <f t="shared" si="0"/>
        <v>5</v>
      </c>
    </row>
    <row r="11" spans="1:9" ht="11.25">
      <c r="A11">
        <v>209</v>
      </c>
      <c r="B11">
        <v>1272</v>
      </c>
      <c r="C11" t="s">
        <v>210</v>
      </c>
      <c r="D11">
        <v>7</v>
      </c>
      <c r="E11" t="s">
        <v>211</v>
      </c>
      <c r="F11">
        <v>1</v>
      </c>
      <c r="G11">
        <v>1.44</v>
      </c>
      <c r="H11">
        <v>36.9</v>
      </c>
      <c r="I11">
        <f t="shared" si="0"/>
        <v>4.5</v>
      </c>
    </row>
    <row r="12" spans="1:9" ht="11.25">
      <c r="A12">
        <v>209</v>
      </c>
      <c r="B12">
        <v>1272</v>
      </c>
      <c r="C12" t="s">
        <v>210</v>
      </c>
      <c r="D12">
        <v>8</v>
      </c>
      <c r="E12" t="s">
        <v>211</v>
      </c>
      <c r="F12">
        <v>1</v>
      </c>
      <c r="G12">
        <v>0.13</v>
      </c>
      <c r="H12">
        <v>41.4</v>
      </c>
      <c r="I12">
        <f t="shared" si="0"/>
        <v>3</v>
      </c>
    </row>
    <row r="13" spans="1:9" ht="11.25">
      <c r="A13">
        <v>209</v>
      </c>
      <c r="B13">
        <v>1272</v>
      </c>
      <c r="C13" t="s">
        <v>210</v>
      </c>
      <c r="D13">
        <v>9</v>
      </c>
      <c r="E13" t="s">
        <v>211</v>
      </c>
      <c r="F13">
        <v>1</v>
      </c>
      <c r="G13">
        <v>0.49</v>
      </c>
      <c r="H13">
        <v>44.4</v>
      </c>
      <c r="I13">
        <f t="shared" si="0"/>
        <v>2</v>
      </c>
    </row>
    <row r="14" spans="1:9" ht="11.25">
      <c r="A14">
        <v>209</v>
      </c>
      <c r="B14">
        <v>1272</v>
      </c>
      <c r="C14" t="s">
        <v>210</v>
      </c>
      <c r="D14">
        <v>10</v>
      </c>
      <c r="E14" t="s">
        <v>211</v>
      </c>
      <c r="F14">
        <v>1</v>
      </c>
      <c r="G14">
        <v>0.37</v>
      </c>
      <c r="H14">
        <v>46.4</v>
      </c>
      <c r="I14">
        <f t="shared" si="0"/>
        <v>4.600000000000001</v>
      </c>
    </row>
    <row r="15" spans="1:9" ht="11.25">
      <c r="A15">
        <v>209</v>
      </c>
      <c r="B15">
        <v>1272</v>
      </c>
      <c r="C15" t="s">
        <v>210</v>
      </c>
      <c r="D15">
        <v>11</v>
      </c>
      <c r="E15" t="s">
        <v>211</v>
      </c>
      <c r="F15">
        <v>1</v>
      </c>
      <c r="G15">
        <v>1.5</v>
      </c>
      <c r="H15">
        <v>51</v>
      </c>
      <c r="I15">
        <f t="shared" si="0"/>
        <v>1.5</v>
      </c>
    </row>
    <row r="16" spans="1:9" ht="11.25">
      <c r="A16">
        <v>209</v>
      </c>
      <c r="B16">
        <v>1272</v>
      </c>
      <c r="C16" t="s">
        <v>210</v>
      </c>
      <c r="D16">
        <v>11</v>
      </c>
      <c r="E16" t="s">
        <v>211</v>
      </c>
      <c r="F16">
        <v>2</v>
      </c>
      <c r="G16">
        <v>1.5</v>
      </c>
      <c r="H16">
        <v>52.5</v>
      </c>
      <c r="I16">
        <f t="shared" si="0"/>
        <v>3.5</v>
      </c>
    </row>
    <row r="17" spans="1:9" ht="11.25">
      <c r="A17">
        <v>209</v>
      </c>
      <c r="B17">
        <v>1272</v>
      </c>
      <c r="C17" t="s">
        <v>210</v>
      </c>
      <c r="D17">
        <v>12</v>
      </c>
      <c r="E17" t="s">
        <v>211</v>
      </c>
      <c r="F17">
        <v>1</v>
      </c>
      <c r="G17">
        <v>0.86</v>
      </c>
      <c r="H17">
        <v>56</v>
      </c>
      <c r="I17">
        <f t="shared" si="0"/>
        <v>4.700000000000003</v>
      </c>
    </row>
    <row r="18" spans="1:9" ht="11.25">
      <c r="A18">
        <v>209</v>
      </c>
      <c r="B18">
        <v>1272</v>
      </c>
      <c r="C18" t="s">
        <v>210</v>
      </c>
      <c r="D18">
        <v>13</v>
      </c>
      <c r="E18" t="s">
        <v>211</v>
      </c>
      <c r="F18">
        <v>1</v>
      </c>
      <c r="G18">
        <v>1.5</v>
      </c>
      <c r="H18">
        <v>60.7</v>
      </c>
      <c r="I18">
        <f t="shared" si="0"/>
        <v>1.5</v>
      </c>
    </row>
    <row r="19" spans="1:9" ht="11.25">
      <c r="A19">
        <v>209</v>
      </c>
      <c r="B19">
        <v>1272</v>
      </c>
      <c r="C19" t="s">
        <v>210</v>
      </c>
      <c r="D19">
        <v>13</v>
      </c>
      <c r="E19" t="s">
        <v>211</v>
      </c>
      <c r="F19">
        <v>2</v>
      </c>
      <c r="G19">
        <v>0.61</v>
      </c>
      <c r="H19">
        <v>62.2</v>
      </c>
      <c r="I19">
        <f t="shared" si="0"/>
        <v>3.5</v>
      </c>
    </row>
    <row r="20" spans="1:9" ht="11.25">
      <c r="A20">
        <v>209</v>
      </c>
      <c r="B20">
        <v>1272</v>
      </c>
      <c r="C20" t="s">
        <v>210</v>
      </c>
      <c r="D20">
        <v>14</v>
      </c>
      <c r="E20" t="s">
        <v>211</v>
      </c>
      <c r="F20">
        <v>1</v>
      </c>
      <c r="G20">
        <v>1.5</v>
      </c>
      <c r="H20">
        <v>65.7</v>
      </c>
      <c r="I20">
        <f t="shared" si="0"/>
        <v>4.299999999999997</v>
      </c>
    </row>
    <row r="21" spans="1:9" ht="11.25">
      <c r="A21">
        <v>209</v>
      </c>
      <c r="B21">
        <v>1272</v>
      </c>
      <c r="C21" t="s">
        <v>210</v>
      </c>
      <c r="D21">
        <v>15</v>
      </c>
      <c r="E21" t="s">
        <v>211</v>
      </c>
      <c r="F21">
        <v>1</v>
      </c>
      <c r="G21">
        <v>0.55</v>
      </c>
      <c r="H21">
        <v>70</v>
      </c>
      <c r="I21">
        <f t="shared" si="0"/>
        <v>5</v>
      </c>
    </row>
    <row r="22" spans="1:9" ht="11.25">
      <c r="A22">
        <v>209</v>
      </c>
      <c r="B22">
        <v>1272</v>
      </c>
      <c r="C22" t="s">
        <v>210</v>
      </c>
      <c r="D22">
        <v>16</v>
      </c>
      <c r="E22" t="s">
        <v>211</v>
      </c>
      <c r="F22">
        <v>1</v>
      </c>
      <c r="G22">
        <v>1.46</v>
      </c>
      <c r="H22">
        <v>75</v>
      </c>
      <c r="I22">
        <f t="shared" si="0"/>
        <v>1.4599999999999937</v>
      </c>
    </row>
    <row r="23" spans="1:9" ht="11.25">
      <c r="A23">
        <v>209</v>
      </c>
      <c r="B23">
        <v>1272</v>
      </c>
      <c r="C23" t="s">
        <v>210</v>
      </c>
      <c r="D23">
        <v>16</v>
      </c>
      <c r="E23" t="s">
        <v>211</v>
      </c>
      <c r="F23">
        <v>2</v>
      </c>
      <c r="G23">
        <v>0.32</v>
      </c>
      <c r="H23">
        <v>76.46</v>
      </c>
      <c r="I23">
        <f t="shared" si="0"/>
        <v>3.1400000000000006</v>
      </c>
    </row>
    <row r="24" spans="1:9" ht="11.25">
      <c r="A24">
        <v>209</v>
      </c>
      <c r="B24">
        <v>1272</v>
      </c>
      <c r="C24" t="s">
        <v>210</v>
      </c>
      <c r="D24">
        <v>17</v>
      </c>
      <c r="E24" t="s">
        <v>211</v>
      </c>
      <c r="F24">
        <v>1</v>
      </c>
      <c r="G24">
        <v>1.46</v>
      </c>
      <c r="H24">
        <v>79.6</v>
      </c>
      <c r="I24">
        <f t="shared" si="0"/>
        <v>5</v>
      </c>
    </row>
    <row r="25" spans="1:9" ht="11.25">
      <c r="A25">
        <v>209</v>
      </c>
      <c r="B25">
        <v>1272</v>
      </c>
      <c r="C25" t="s">
        <v>210</v>
      </c>
      <c r="D25">
        <v>18</v>
      </c>
      <c r="E25" t="s">
        <v>211</v>
      </c>
      <c r="F25">
        <v>1</v>
      </c>
      <c r="G25">
        <v>1.5</v>
      </c>
      <c r="H25">
        <v>84.6</v>
      </c>
      <c r="I25">
        <f t="shared" si="0"/>
        <v>1.5</v>
      </c>
    </row>
    <row r="26" spans="1:9" ht="11.25">
      <c r="A26">
        <v>209</v>
      </c>
      <c r="B26">
        <v>1272</v>
      </c>
      <c r="C26" t="s">
        <v>210</v>
      </c>
      <c r="D26">
        <v>18</v>
      </c>
      <c r="E26" t="s">
        <v>211</v>
      </c>
      <c r="F26">
        <v>2</v>
      </c>
      <c r="G26">
        <v>0.19</v>
      </c>
      <c r="H26">
        <v>86.1</v>
      </c>
      <c r="I26">
        <f t="shared" si="0"/>
        <v>3.200000000000003</v>
      </c>
    </row>
    <row r="27" spans="1:9" ht="11.25">
      <c r="A27">
        <v>209</v>
      </c>
      <c r="B27">
        <v>1272</v>
      </c>
      <c r="C27" t="s">
        <v>210</v>
      </c>
      <c r="D27">
        <v>19</v>
      </c>
      <c r="E27" t="s">
        <v>211</v>
      </c>
      <c r="F27">
        <v>1</v>
      </c>
      <c r="G27">
        <v>1.5</v>
      </c>
      <c r="H27">
        <v>89.3</v>
      </c>
      <c r="I27">
        <f t="shared" si="0"/>
        <v>1.5</v>
      </c>
    </row>
    <row r="28" spans="1:9" ht="11.25">
      <c r="A28">
        <v>209</v>
      </c>
      <c r="B28">
        <v>1272</v>
      </c>
      <c r="C28" t="s">
        <v>210</v>
      </c>
      <c r="D28">
        <v>19</v>
      </c>
      <c r="E28" t="s">
        <v>211</v>
      </c>
      <c r="F28">
        <v>2</v>
      </c>
      <c r="G28">
        <v>0.54</v>
      </c>
      <c r="H28">
        <v>90.8</v>
      </c>
      <c r="I28">
        <f t="shared" si="0"/>
        <v>3.5</v>
      </c>
    </row>
    <row r="29" spans="1:9" ht="11.25">
      <c r="A29">
        <v>209</v>
      </c>
      <c r="B29">
        <v>1272</v>
      </c>
      <c r="C29" t="s">
        <v>210</v>
      </c>
      <c r="D29">
        <v>20</v>
      </c>
      <c r="E29" t="s">
        <v>211</v>
      </c>
      <c r="F29">
        <v>1</v>
      </c>
      <c r="G29">
        <v>0.64</v>
      </c>
      <c r="H29">
        <v>94.3</v>
      </c>
      <c r="I29">
        <f t="shared" si="0"/>
        <v>4.6000000000000085</v>
      </c>
    </row>
    <row r="30" spans="1:9" ht="11.25">
      <c r="A30">
        <v>209</v>
      </c>
      <c r="B30">
        <v>1272</v>
      </c>
      <c r="C30" t="s">
        <v>210</v>
      </c>
      <c r="D30">
        <v>21</v>
      </c>
      <c r="E30" t="s">
        <v>211</v>
      </c>
      <c r="F30">
        <v>1</v>
      </c>
      <c r="G30">
        <v>1.35</v>
      </c>
      <c r="H30">
        <v>98.9</v>
      </c>
      <c r="I30">
        <f t="shared" si="0"/>
        <v>1.3499999999999943</v>
      </c>
    </row>
    <row r="31" spans="1:9" ht="11.25">
      <c r="A31">
        <v>209</v>
      </c>
      <c r="B31">
        <v>1272</v>
      </c>
      <c r="C31" t="s">
        <v>210</v>
      </c>
      <c r="D31">
        <v>21</v>
      </c>
      <c r="E31" t="s">
        <v>211</v>
      </c>
      <c r="F31">
        <v>2</v>
      </c>
      <c r="G31">
        <v>0.92</v>
      </c>
      <c r="H31">
        <v>100.25</v>
      </c>
      <c r="I31">
        <f t="shared" si="0"/>
        <v>3.6500000000000057</v>
      </c>
    </row>
    <row r="32" spans="1:9" ht="11.25">
      <c r="A32">
        <v>209</v>
      </c>
      <c r="B32">
        <v>1272</v>
      </c>
      <c r="C32" t="s">
        <v>210</v>
      </c>
      <c r="D32">
        <v>22</v>
      </c>
      <c r="E32" t="s">
        <v>211</v>
      </c>
      <c r="F32">
        <v>1</v>
      </c>
      <c r="G32">
        <v>1.26</v>
      </c>
      <c r="H32">
        <v>103.9</v>
      </c>
      <c r="I32">
        <f t="shared" si="0"/>
        <v>4.599999999999994</v>
      </c>
    </row>
    <row r="33" spans="1:9" ht="11.25">
      <c r="A33">
        <v>209</v>
      </c>
      <c r="B33">
        <v>1272</v>
      </c>
      <c r="C33" t="s">
        <v>210</v>
      </c>
      <c r="D33">
        <v>23</v>
      </c>
      <c r="E33" t="s">
        <v>211</v>
      </c>
      <c r="F33">
        <v>1</v>
      </c>
      <c r="G33">
        <v>1.46</v>
      </c>
      <c r="H33">
        <v>108.5</v>
      </c>
      <c r="I33">
        <f t="shared" si="0"/>
        <v>1.4599999999999937</v>
      </c>
    </row>
    <row r="34" spans="1:9" ht="11.25">
      <c r="A34">
        <v>209</v>
      </c>
      <c r="B34">
        <v>1272</v>
      </c>
      <c r="C34" t="s">
        <v>210</v>
      </c>
      <c r="D34">
        <v>23</v>
      </c>
      <c r="E34" t="s">
        <v>211</v>
      </c>
      <c r="F34">
        <v>2</v>
      </c>
      <c r="G34">
        <v>1.4</v>
      </c>
      <c r="H34">
        <v>109.96</v>
      </c>
      <c r="I34">
        <f t="shared" si="0"/>
        <v>3.5400000000000063</v>
      </c>
    </row>
    <row r="35" spans="1:9" ht="11.25">
      <c r="A35">
        <v>209</v>
      </c>
      <c r="B35">
        <v>1272</v>
      </c>
      <c r="C35" t="s">
        <v>210</v>
      </c>
      <c r="D35">
        <v>24</v>
      </c>
      <c r="E35" t="s">
        <v>211</v>
      </c>
      <c r="F35">
        <v>1</v>
      </c>
      <c r="G35">
        <v>1.36</v>
      </c>
      <c r="H35">
        <v>113.5</v>
      </c>
      <c r="I35">
        <f t="shared" si="0"/>
        <v>1.3599999999999994</v>
      </c>
    </row>
    <row r="36" spans="1:9" ht="11.25">
      <c r="A36">
        <v>209</v>
      </c>
      <c r="B36">
        <v>1272</v>
      </c>
      <c r="C36" t="s">
        <v>210</v>
      </c>
      <c r="D36">
        <v>24</v>
      </c>
      <c r="E36" t="s">
        <v>211</v>
      </c>
      <c r="F36">
        <v>2</v>
      </c>
      <c r="G36">
        <v>1.24</v>
      </c>
      <c r="H36">
        <v>114.86</v>
      </c>
      <c r="I36">
        <f t="shared" si="0"/>
        <v>3.1400000000000006</v>
      </c>
    </row>
    <row r="37" spans="1:9" ht="11.25">
      <c r="A37">
        <v>209</v>
      </c>
      <c r="B37">
        <v>1272</v>
      </c>
      <c r="C37" t="s">
        <v>210</v>
      </c>
      <c r="D37">
        <v>25</v>
      </c>
      <c r="E37" t="s">
        <v>211</v>
      </c>
      <c r="F37">
        <v>1</v>
      </c>
      <c r="G37">
        <v>1.36</v>
      </c>
      <c r="H37">
        <v>118</v>
      </c>
      <c r="I37">
        <f t="shared" si="0"/>
        <v>1.3599999999999994</v>
      </c>
    </row>
    <row r="38" spans="1:9" ht="11.25">
      <c r="A38">
        <v>209</v>
      </c>
      <c r="B38">
        <v>1272</v>
      </c>
      <c r="C38" t="s">
        <v>210</v>
      </c>
      <c r="D38">
        <v>25</v>
      </c>
      <c r="E38" t="s">
        <v>211</v>
      </c>
      <c r="F38">
        <v>2</v>
      </c>
      <c r="G38">
        <v>1.5</v>
      </c>
      <c r="H38">
        <v>119.36</v>
      </c>
      <c r="I38">
        <f t="shared" si="0"/>
        <v>3.6400000000000006</v>
      </c>
    </row>
    <row r="39" spans="1:9" ht="11.25">
      <c r="A39">
        <v>209</v>
      </c>
      <c r="B39">
        <v>1272</v>
      </c>
      <c r="C39" t="s">
        <v>210</v>
      </c>
      <c r="D39">
        <v>26</v>
      </c>
      <c r="E39" t="s">
        <v>211</v>
      </c>
      <c r="F39">
        <v>1</v>
      </c>
      <c r="G39">
        <v>1.39</v>
      </c>
      <c r="H39">
        <v>123</v>
      </c>
      <c r="I39">
        <f t="shared" si="0"/>
        <v>1.3900000000000006</v>
      </c>
    </row>
    <row r="40" spans="1:9" ht="11.25">
      <c r="A40">
        <v>209</v>
      </c>
      <c r="B40">
        <v>1272</v>
      </c>
      <c r="C40" t="s">
        <v>210</v>
      </c>
      <c r="D40">
        <v>26</v>
      </c>
      <c r="E40" t="s">
        <v>211</v>
      </c>
      <c r="F40">
        <v>2</v>
      </c>
      <c r="G40">
        <v>0.84</v>
      </c>
      <c r="H40">
        <v>124.39</v>
      </c>
      <c r="I40">
        <f t="shared" si="0"/>
        <v>0.8400000000000034</v>
      </c>
    </row>
    <row r="41" spans="1:9" ht="11.25">
      <c r="A41">
        <v>209</v>
      </c>
      <c r="B41">
        <v>1272</v>
      </c>
      <c r="C41" t="s">
        <v>210</v>
      </c>
      <c r="D41">
        <v>26</v>
      </c>
      <c r="E41" t="s">
        <v>211</v>
      </c>
      <c r="F41">
        <v>3</v>
      </c>
      <c r="G41">
        <v>1.13</v>
      </c>
      <c r="H41">
        <v>125.23</v>
      </c>
      <c r="I41">
        <f t="shared" si="0"/>
        <v>1.769999999999996</v>
      </c>
    </row>
    <row r="42" spans="1:9" ht="11.25">
      <c r="A42">
        <v>209</v>
      </c>
      <c r="B42">
        <v>1272</v>
      </c>
      <c r="C42" t="s">
        <v>210</v>
      </c>
      <c r="D42">
        <v>27</v>
      </c>
      <c r="E42" t="s">
        <v>211</v>
      </c>
      <c r="F42">
        <v>1</v>
      </c>
      <c r="G42">
        <v>1.5</v>
      </c>
      <c r="H42">
        <v>127</v>
      </c>
      <c r="I42">
        <f t="shared" si="0"/>
        <v>1.5</v>
      </c>
    </row>
    <row r="43" spans="1:9" ht="11.25">
      <c r="A43">
        <v>209</v>
      </c>
      <c r="B43">
        <v>1272</v>
      </c>
      <c r="C43" t="s">
        <v>210</v>
      </c>
      <c r="D43">
        <v>27</v>
      </c>
      <c r="E43" t="s">
        <v>211</v>
      </c>
      <c r="F43">
        <v>2</v>
      </c>
      <c r="G43">
        <v>1.1</v>
      </c>
      <c r="H43">
        <v>128.5</v>
      </c>
      <c r="I43">
        <f t="shared" si="0"/>
        <v>3</v>
      </c>
    </row>
    <row r="44" ht="11.25">
      <c r="H44">
        <v>131.5</v>
      </c>
    </row>
    <row r="45" spans="7:10" ht="11.25">
      <c r="G45">
        <f>SUM(G5:G44)</f>
        <v>41.40000000000001</v>
      </c>
      <c r="I45">
        <f>G45/H44</f>
        <v>0.31482889733840314</v>
      </c>
      <c r="J45" t="s">
        <v>239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7:F9"/>
  <sheetViews>
    <sheetView workbookViewId="0" topLeftCell="A1">
      <selection activeCell="E15" sqref="E15"/>
    </sheetView>
  </sheetViews>
  <sheetFormatPr defaultColWidth="9.00390625" defaultRowHeight="12"/>
  <cols>
    <col min="1" max="2" width="11.375" style="0" customWidth="1"/>
    <col min="3" max="6" width="11.375" style="2" customWidth="1"/>
    <col min="7" max="16384" width="11.375" style="0" customWidth="1"/>
  </cols>
  <sheetData>
    <row r="7" spans="3:6" ht="11.25">
      <c r="C7" s="2" t="s">
        <v>312</v>
      </c>
      <c r="D7" s="2" t="s">
        <v>313</v>
      </c>
      <c r="E7" s="2" t="s">
        <v>436</v>
      </c>
      <c r="F7" s="2" t="s">
        <v>437</v>
      </c>
    </row>
    <row r="8" spans="3:6" ht="11.25">
      <c r="C8" s="2">
        <v>1</v>
      </c>
      <c r="D8" s="2" t="s">
        <v>314</v>
      </c>
      <c r="E8" s="2">
        <v>0</v>
      </c>
      <c r="F8" s="2">
        <v>56</v>
      </c>
    </row>
    <row r="9" spans="3:6" ht="11.25">
      <c r="C9" s="2">
        <v>2</v>
      </c>
      <c r="D9" s="2" t="s">
        <v>315</v>
      </c>
      <c r="E9" s="2">
        <f>F8</f>
        <v>56</v>
      </c>
      <c r="F9" s="2">
        <v>131.5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N192"/>
  <sheetViews>
    <sheetView workbookViewId="0" topLeftCell="A1">
      <selection activeCell="AE7" sqref="AE7:AH33"/>
    </sheetView>
  </sheetViews>
  <sheetFormatPr defaultColWidth="9.00390625" defaultRowHeight="12"/>
  <cols>
    <col min="1" max="2" width="4.00390625" style="2" customWidth="1"/>
    <col min="3" max="3" width="5.75390625" style="47" customWidth="1"/>
    <col min="4" max="4" width="5.375" style="47" customWidth="1"/>
    <col min="5" max="5" width="5.375" style="40" customWidth="1"/>
    <col min="6" max="6" width="7.875" style="85" customWidth="1"/>
    <col min="7" max="7" width="5.875" style="2" customWidth="1"/>
    <col min="8" max="13" width="11.375" style="2" customWidth="1"/>
    <col min="14" max="14" width="5.375" style="0" customWidth="1"/>
    <col min="15" max="18" width="9.25390625" style="41" customWidth="1"/>
    <col min="19" max="19" width="5.75390625" style="0" customWidth="1"/>
    <col min="20" max="23" width="11.375" style="0" customWidth="1"/>
    <col min="24" max="24" width="11.375" style="237" customWidth="1"/>
    <col min="25" max="28" width="11.375" style="0" customWidth="1"/>
    <col min="29" max="29" width="11.375" style="55" customWidth="1"/>
    <col min="30" max="30" width="11.375" style="240" customWidth="1"/>
    <col min="31" max="92" width="11.375" style="55" customWidth="1"/>
    <col min="93" max="16384" width="11.375" style="0" customWidth="1"/>
  </cols>
  <sheetData>
    <row r="4" spans="1:7" ht="12">
      <c r="A4" s="4"/>
      <c r="B4" s="4"/>
      <c r="C4" s="48"/>
      <c r="D4" s="48"/>
      <c r="E4" s="10"/>
      <c r="F4" s="86" t="s">
        <v>326</v>
      </c>
      <c r="G4" s="11"/>
    </row>
    <row r="5" spans="1:28" ht="40.5">
      <c r="A5" s="16" t="s">
        <v>328</v>
      </c>
      <c r="B5" s="16" t="s">
        <v>108</v>
      </c>
      <c r="C5" s="49" t="s">
        <v>436</v>
      </c>
      <c r="D5" s="49" t="s">
        <v>437</v>
      </c>
      <c r="E5" s="17" t="s">
        <v>329</v>
      </c>
      <c r="F5" s="87" t="s">
        <v>330</v>
      </c>
      <c r="G5" s="16" t="s">
        <v>140</v>
      </c>
      <c r="H5" s="2" t="s">
        <v>336</v>
      </c>
      <c r="I5" s="2" t="s">
        <v>336</v>
      </c>
      <c r="J5" s="2" t="s">
        <v>31</v>
      </c>
      <c r="K5" s="2" t="s">
        <v>20</v>
      </c>
      <c r="L5" s="2" t="s">
        <v>316</v>
      </c>
      <c r="M5" s="2" t="s">
        <v>21</v>
      </c>
      <c r="O5" s="41" t="s">
        <v>31</v>
      </c>
      <c r="P5" s="41" t="s">
        <v>20</v>
      </c>
      <c r="Q5" s="41" t="s">
        <v>316</v>
      </c>
      <c r="R5" s="41" t="s">
        <v>21</v>
      </c>
      <c r="T5" s="41" t="s">
        <v>31</v>
      </c>
      <c r="U5" s="41" t="s">
        <v>20</v>
      </c>
      <c r="V5" s="41" t="s">
        <v>316</v>
      </c>
      <c r="W5" s="41" t="s">
        <v>21</v>
      </c>
      <c r="Y5" s="47" t="s">
        <v>31</v>
      </c>
      <c r="Z5" s="47" t="s">
        <v>20</v>
      </c>
      <c r="AA5" s="47" t="s">
        <v>316</v>
      </c>
      <c r="AB5" s="47" t="s">
        <v>21</v>
      </c>
    </row>
    <row r="6" spans="1:34" ht="11.25">
      <c r="A6" s="2" t="s">
        <v>423</v>
      </c>
      <c r="B6" s="2">
        <v>1</v>
      </c>
      <c r="C6" s="47">
        <v>0</v>
      </c>
      <c r="D6" s="47">
        <v>29</v>
      </c>
      <c r="E6" s="40" t="s">
        <v>309</v>
      </c>
      <c r="F6" s="85">
        <v>0</v>
      </c>
      <c r="G6" s="50">
        <v>2</v>
      </c>
      <c r="H6" s="47">
        <f>D6-C6</f>
        <v>29</v>
      </c>
      <c r="I6" s="47">
        <v>29</v>
      </c>
      <c r="J6" s="47"/>
      <c r="K6" s="47">
        <f>H6</f>
        <v>29</v>
      </c>
      <c r="Y6" s="47"/>
      <c r="Z6" s="47"/>
      <c r="AA6" s="47"/>
      <c r="AB6" s="47"/>
      <c r="AD6" s="241"/>
      <c r="AE6" s="242" t="s">
        <v>31</v>
      </c>
      <c r="AF6" s="242" t="s">
        <v>20</v>
      </c>
      <c r="AG6" s="242" t="s">
        <v>316</v>
      </c>
      <c r="AH6" s="242" t="s">
        <v>21</v>
      </c>
    </row>
    <row r="7" spans="3:34" ht="11.25">
      <c r="C7" s="47">
        <v>29</v>
      </c>
      <c r="D7" s="47">
        <v>62</v>
      </c>
      <c r="E7" s="40" t="s">
        <v>310</v>
      </c>
      <c r="F7" s="85">
        <f>0+C7/100</f>
        <v>0.29</v>
      </c>
      <c r="G7" s="51">
        <v>16</v>
      </c>
      <c r="H7" s="47">
        <f aca="true" t="shared" si="0" ref="H7:H70">D7-C7</f>
        <v>33</v>
      </c>
      <c r="I7" s="47">
        <v>33</v>
      </c>
      <c r="J7" s="47"/>
      <c r="L7" s="47">
        <f>H7</f>
        <v>33</v>
      </c>
      <c r="M7" s="47"/>
      <c r="Y7" s="47"/>
      <c r="Z7" s="47"/>
      <c r="AA7" s="47"/>
      <c r="AB7" s="47"/>
      <c r="AD7" s="241">
        <v>1</v>
      </c>
      <c r="AE7" s="242">
        <v>8.823529411764707</v>
      </c>
      <c r="AF7" s="242">
        <v>42.64705882352941</v>
      </c>
      <c r="AG7" s="242">
        <v>48.529411764705884</v>
      </c>
      <c r="AH7" s="242">
        <v>0</v>
      </c>
    </row>
    <row r="8" spans="1:92" s="63" customFormat="1" ht="11.25">
      <c r="A8" s="38"/>
      <c r="B8" s="38"/>
      <c r="C8" s="65">
        <v>62</v>
      </c>
      <c r="D8" s="65">
        <v>68</v>
      </c>
      <c r="E8" s="64" t="s">
        <v>311</v>
      </c>
      <c r="F8" s="90">
        <f>0+C8/100</f>
        <v>0.62</v>
      </c>
      <c r="G8" s="69">
        <v>1</v>
      </c>
      <c r="H8" s="65">
        <f t="shared" si="0"/>
        <v>6</v>
      </c>
      <c r="I8" s="65">
        <v>6</v>
      </c>
      <c r="J8" s="65">
        <f>H8</f>
        <v>6</v>
      </c>
      <c r="K8" s="38"/>
      <c r="L8" s="38"/>
      <c r="M8" s="38"/>
      <c r="O8" s="68">
        <f>SUM(J6:J8)</f>
        <v>6</v>
      </c>
      <c r="P8" s="68">
        <f>SUM(K6:K8)</f>
        <v>29</v>
      </c>
      <c r="Q8" s="68">
        <f>SUM(L6:L8)</f>
        <v>33</v>
      </c>
      <c r="R8" s="68">
        <f>SUM(M6:M8)</f>
        <v>0</v>
      </c>
      <c r="S8" s="236">
        <f>SUM(O8:R8)</f>
        <v>68</v>
      </c>
      <c r="T8" s="65">
        <f>100*(O8/$S8)</f>
        <v>8.823529411764707</v>
      </c>
      <c r="U8" s="65">
        <f>100*(P8/$S8)</f>
        <v>42.64705882352941</v>
      </c>
      <c r="V8" s="65">
        <f>100*(Q8/$S8)</f>
        <v>48.529411764705884</v>
      </c>
      <c r="W8" s="65">
        <f>100*(R8/$S8)</f>
        <v>0</v>
      </c>
      <c r="X8" s="238">
        <v>1</v>
      </c>
      <c r="Y8" s="65">
        <v>8.823529411764707</v>
      </c>
      <c r="Z8" s="65">
        <v>42.64705882352941</v>
      </c>
      <c r="AA8" s="65">
        <v>48.529411764705884</v>
      </c>
      <c r="AB8" s="65">
        <v>0</v>
      </c>
      <c r="AC8" s="55"/>
      <c r="AD8" s="241">
        <v>2</v>
      </c>
      <c r="AE8" s="242">
        <v>87</v>
      </c>
      <c r="AF8" s="242">
        <v>0</v>
      </c>
      <c r="AG8" s="242">
        <v>13</v>
      </c>
      <c r="AH8" s="242">
        <v>0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</row>
    <row r="9" spans="1:34" ht="11.25">
      <c r="A9" s="2" t="s">
        <v>171</v>
      </c>
      <c r="B9" s="2">
        <v>1</v>
      </c>
      <c r="C9" s="47">
        <v>0</v>
      </c>
      <c r="D9" s="47">
        <v>7</v>
      </c>
      <c r="E9" s="40" t="s">
        <v>424</v>
      </c>
      <c r="F9" s="85">
        <v>12.9</v>
      </c>
      <c r="G9" s="51">
        <v>16</v>
      </c>
      <c r="H9" s="47">
        <f t="shared" si="0"/>
        <v>7</v>
      </c>
      <c r="I9" s="47">
        <v>7</v>
      </c>
      <c r="J9" s="47"/>
      <c r="L9" s="47">
        <f>H9</f>
        <v>7</v>
      </c>
      <c r="M9" s="47"/>
      <c r="Y9" s="47"/>
      <c r="Z9" s="47"/>
      <c r="AA9" s="47"/>
      <c r="AB9" s="47"/>
      <c r="AD9" s="241">
        <v>3</v>
      </c>
      <c r="AE9" s="242">
        <v>0</v>
      </c>
      <c r="AF9" s="242">
        <v>0</v>
      </c>
      <c r="AG9" s="242">
        <v>100</v>
      </c>
      <c r="AH9" s="242">
        <v>0</v>
      </c>
    </row>
    <row r="10" spans="3:34" ht="11.25">
      <c r="C10" s="47">
        <v>7</v>
      </c>
      <c r="D10" s="47">
        <v>13</v>
      </c>
      <c r="E10" s="40" t="s">
        <v>169</v>
      </c>
      <c r="F10" s="85">
        <f>12.9+C10/100</f>
        <v>12.97</v>
      </c>
      <c r="G10" s="51">
        <v>16</v>
      </c>
      <c r="H10" s="47">
        <f t="shared" si="0"/>
        <v>6</v>
      </c>
      <c r="I10" s="47">
        <v>6</v>
      </c>
      <c r="J10" s="47"/>
      <c r="L10" s="47">
        <f>H10</f>
        <v>6</v>
      </c>
      <c r="M10" s="47"/>
      <c r="Y10" s="47"/>
      <c r="Z10" s="47"/>
      <c r="AA10" s="47"/>
      <c r="AB10" s="47"/>
      <c r="AD10" s="241">
        <v>4</v>
      </c>
      <c r="AE10" s="242">
        <v>33</v>
      </c>
      <c r="AF10" s="242">
        <v>0</v>
      </c>
      <c r="AG10" s="242">
        <v>60.66666666666667</v>
      </c>
      <c r="AH10" s="242">
        <v>6.333333333333334</v>
      </c>
    </row>
    <row r="11" spans="3:34" ht="11.25">
      <c r="C11" s="47">
        <v>13</v>
      </c>
      <c r="D11" s="47">
        <v>88</v>
      </c>
      <c r="E11" s="40" t="s">
        <v>241</v>
      </c>
      <c r="F11" s="85">
        <f>12.9+C11/100</f>
        <v>13.030000000000001</v>
      </c>
      <c r="G11" s="51">
        <v>1</v>
      </c>
      <c r="H11" s="47">
        <f t="shared" si="0"/>
        <v>75</v>
      </c>
      <c r="I11" s="47">
        <v>75</v>
      </c>
      <c r="J11" s="47">
        <f>H11</f>
        <v>75</v>
      </c>
      <c r="Y11" s="47"/>
      <c r="Z11" s="47"/>
      <c r="AA11" s="47"/>
      <c r="AB11" s="47"/>
      <c r="AD11" s="241">
        <v>5</v>
      </c>
      <c r="AE11" s="242">
        <v>6.593406593406594</v>
      </c>
      <c r="AF11" s="242">
        <v>0</v>
      </c>
      <c r="AG11" s="242">
        <v>93.4065934065934</v>
      </c>
      <c r="AH11" s="242">
        <v>0</v>
      </c>
    </row>
    <row r="12" spans="1:92" s="63" customFormat="1" ht="11.25">
      <c r="A12" s="38"/>
      <c r="B12" s="38"/>
      <c r="C12" s="65">
        <v>76</v>
      </c>
      <c r="D12" s="65">
        <v>88</v>
      </c>
      <c r="E12" s="64" t="s">
        <v>170</v>
      </c>
      <c r="F12" s="90">
        <f>12.9+C12/100</f>
        <v>13.66</v>
      </c>
      <c r="G12" s="69">
        <v>1</v>
      </c>
      <c r="H12" s="65">
        <f t="shared" si="0"/>
        <v>12</v>
      </c>
      <c r="I12" s="65">
        <v>12</v>
      </c>
      <c r="J12" s="65">
        <f>H12</f>
        <v>12</v>
      </c>
      <c r="K12" s="38"/>
      <c r="L12" s="38"/>
      <c r="M12" s="38"/>
      <c r="O12" s="68">
        <f>SUM(J9:J12)</f>
        <v>87</v>
      </c>
      <c r="P12" s="68">
        <f>SUM(K9:K12)</f>
        <v>0</v>
      </c>
      <c r="Q12" s="68">
        <f>SUM(L9:L12)</f>
        <v>13</v>
      </c>
      <c r="R12" s="68">
        <f>SUM(M9:M12)</f>
        <v>0</v>
      </c>
      <c r="S12" s="236">
        <f>SUM(O12:R12)</f>
        <v>100</v>
      </c>
      <c r="T12" s="65">
        <f>100*(O12/$S12)</f>
        <v>87</v>
      </c>
      <c r="U12" s="65">
        <f>100*(P12/$S12)</f>
        <v>0</v>
      </c>
      <c r="V12" s="65">
        <f>100*(Q12/$S12)</f>
        <v>13</v>
      </c>
      <c r="W12" s="65">
        <f>100*(R12/$S12)</f>
        <v>0</v>
      </c>
      <c r="X12" s="238">
        <v>2</v>
      </c>
      <c r="Y12" s="65">
        <v>87</v>
      </c>
      <c r="Z12" s="65">
        <v>0</v>
      </c>
      <c r="AA12" s="65">
        <v>13</v>
      </c>
      <c r="AB12" s="65">
        <v>0</v>
      </c>
      <c r="AC12" s="55"/>
      <c r="AD12" s="241">
        <v>6</v>
      </c>
      <c r="AE12" s="242">
        <v>0</v>
      </c>
      <c r="AF12" s="242">
        <v>0</v>
      </c>
      <c r="AG12" s="242">
        <v>100</v>
      </c>
      <c r="AH12" s="242">
        <v>0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</row>
    <row r="13" spans="1:34" ht="11.25">
      <c r="A13" s="2" t="s">
        <v>243</v>
      </c>
      <c r="B13" s="2">
        <v>1</v>
      </c>
      <c r="C13" s="58">
        <v>0</v>
      </c>
      <c r="D13" s="58">
        <v>110</v>
      </c>
      <c r="E13" s="57" t="s">
        <v>246</v>
      </c>
      <c r="F13" s="84">
        <v>17.9</v>
      </c>
      <c r="G13" s="51">
        <v>11</v>
      </c>
      <c r="H13" s="47">
        <f t="shared" si="0"/>
        <v>110</v>
      </c>
      <c r="I13" s="47">
        <v>110</v>
      </c>
      <c r="L13" s="47">
        <f>H13</f>
        <v>110</v>
      </c>
      <c r="M13" s="47"/>
      <c r="Y13" s="47"/>
      <c r="Z13" s="47"/>
      <c r="AA13" s="47"/>
      <c r="AB13" s="47"/>
      <c r="AD13" s="241">
        <v>7</v>
      </c>
      <c r="AE13" s="242">
        <v>0</v>
      </c>
      <c r="AF13" s="242">
        <v>0</v>
      </c>
      <c r="AG13" s="242">
        <v>100</v>
      </c>
      <c r="AH13" s="242">
        <v>0</v>
      </c>
    </row>
    <row r="14" spans="1:92" s="63" customFormat="1" ht="11.25">
      <c r="A14" s="38"/>
      <c r="B14" s="38"/>
      <c r="C14" s="65">
        <v>110</v>
      </c>
      <c r="D14" s="65">
        <v>120</v>
      </c>
      <c r="E14" s="64" t="s">
        <v>311</v>
      </c>
      <c r="F14" s="88">
        <f>F13+C14/100</f>
        <v>19</v>
      </c>
      <c r="G14" s="69">
        <v>16</v>
      </c>
      <c r="H14" s="65">
        <f t="shared" si="0"/>
        <v>10</v>
      </c>
      <c r="I14" s="65">
        <v>10</v>
      </c>
      <c r="J14" s="38"/>
      <c r="K14" s="38"/>
      <c r="L14" s="65">
        <f>H14</f>
        <v>10</v>
      </c>
      <c r="M14" s="65"/>
      <c r="O14" s="68">
        <f>SUM(J13:J14)</f>
        <v>0</v>
      </c>
      <c r="P14" s="68">
        <f>SUM(K13:K14)</f>
        <v>0</v>
      </c>
      <c r="Q14" s="68">
        <f>SUM(L13:L14)</f>
        <v>120</v>
      </c>
      <c r="R14" s="68">
        <f>SUM(M13:M14)</f>
        <v>0</v>
      </c>
      <c r="S14" s="236">
        <f>SUM(O14:R14)</f>
        <v>120</v>
      </c>
      <c r="T14" s="65">
        <f>100*(O14/$S14)</f>
        <v>0</v>
      </c>
      <c r="U14" s="65">
        <f>100*(P14/$S14)</f>
        <v>0</v>
      </c>
      <c r="V14" s="65">
        <f>100*(Q14/$S14)</f>
        <v>100</v>
      </c>
      <c r="W14" s="65">
        <f>100*(R14/$S14)</f>
        <v>0</v>
      </c>
      <c r="X14" s="238">
        <v>3</v>
      </c>
      <c r="Y14" s="65">
        <v>0</v>
      </c>
      <c r="Z14" s="65">
        <v>0</v>
      </c>
      <c r="AA14" s="65">
        <v>100</v>
      </c>
      <c r="AB14" s="65">
        <v>0</v>
      </c>
      <c r="AC14" s="55"/>
      <c r="AD14" s="241">
        <v>8</v>
      </c>
      <c r="AE14" s="242">
        <v>0</v>
      </c>
      <c r="AF14" s="242">
        <v>30.76923076923077</v>
      </c>
      <c r="AG14" s="242">
        <v>69.23076923076923</v>
      </c>
      <c r="AH14" s="242">
        <v>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</row>
    <row r="15" spans="1:34" ht="11.25">
      <c r="A15" s="2" t="s">
        <v>247</v>
      </c>
      <c r="B15" s="2">
        <v>1</v>
      </c>
      <c r="C15" s="58">
        <v>0</v>
      </c>
      <c r="D15" s="58">
        <v>9</v>
      </c>
      <c r="E15" s="57" t="s">
        <v>16</v>
      </c>
      <c r="F15" s="84">
        <v>22.4</v>
      </c>
      <c r="G15" s="51">
        <v>1</v>
      </c>
      <c r="H15" s="47">
        <f t="shared" si="0"/>
        <v>9</v>
      </c>
      <c r="I15" s="47">
        <v>9</v>
      </c>
      <c r="J15" s="47">
        <f>H15</f>
        <v>9</v>
      </c>
      <c r="Y15" s="47"/>
      <c r="Z15" s="47"/>
      <c r="AA15" s="47"/>
      <c r="AB15" s="47"/>
      <c r="AD15" s="241">
        <v>9</v>
      </c>
      <c r="AE15" s="242">
        <v>0</v>
      </c>
      <c r="AF15" s="242">
        <v>26</v>
      </c>
      <c r="AG15" s="242">
        <v>74</v>
      </c>
      <c r="AH15" s="242">
        <v>0</v>
      </c>
    </row>
    <row r="16" spans="3:34" ht="11.25">
      <c r="C16" s="58">
        <v>9</v>
      </c>
      <c r="D16" s="58">
        <v>18.5</v>
      </c>
      <c r="E16" s="57" t="s">
        <v>17</v>
      </c>
      <c r="F16" s="84">
        <f>22.4+C16/100</f>
        <v>22.49</v>
      </c>
      <c r="G16" s="51">
        <v>18</v>
      </c>
      <c r="H16" s="47">
        <f t="shared" si="0"/>
        <v>9.5</v>
      </c>
      <c r="I16" s="47">
        <v>9.5</v>
      </c>
      <c r="J16" s="47"/>
      <c r="M16" s="47">
        <f>H16</f>
        <v>9.5</v>
      </c>
      <c r="Y16" s="47"/>
      <c r="Z16" s="47"/>
      <c r="AA16" s="47"/>
      <c r="AB16" s="47"/>
      <c r="AD16" s="241">
        <v>10</v>
      </c>
      <c r="AE16" s="242">
        <v>0</v>
      </c>
      <c r="AF16" s="242">
        <v>10.81081081081081</v>
      </c>
      <c r="AG16" s="242">
        <v>89.1891891891892</v>
      </c>
      <c r="AH16" s="242">
        <v>0</v>
      </c>
    </row>
    <row r="17" spans="3:34" ht="11.25">
      <c r="C17" s="58">
        <v>18.5</v>
      </c>
      <c r="D17" s="58">
        <v>59</v>
      </c>
      <c r="E17" s="57" t="s">
        <v>18</v>
      </c>
      <c r="F17" s="84">
        <f aca="true" t="shared" si="1" ref="F17:F22">22.4+C17/100</f>
        <v>22.584999999999997</v>
      </c>
      <c r="G17" s="51">
        <v>1</v>
      </c>
      <c r="H17" s="47">
        <f t="shared" si="0"/>
        <v>40.5</v>
      </c>
      <c r="I17" s="47">
        <v>40.5</v>
      </c>
      <c r="J17" s="47">
        <f>H17</f>
        <v>40.5</v>
      </c>
      <c r="Y17" s="47"/>
      <c r="Z17" s="47"/>
      <c r="AA17" s="47"/>
      <c r="AB17" s="47"/>
      <c r="AD17" s="241">
        <v>11</v>
      </c>
      <c r="AE17" s="243">
        <v>0</v>
      </c>
      <c r="AF17" s="243">
        <v>0</v>
      </c>
      <c r="AG17" s="243">
        <v>5</v>
      </c>
      <c r="AH17" s="243">
        <v>95</v>
      </c>
    </row>
    <row r="18" spans="1:34" ht="11.25">
      <c r="A18" s="56"/>
      <c r="B18" s="56"/>
      <c r="C18" s="58">
        <v>59</v>
      </c>
      <c r="D18" s="58">
        <v>63</v>
      </c>
      <c r="E18" s="57" t="s">
        <v>252</v>
      </c>
      <c r="F18" s="84">
        <f t="shared" si="1"/>
        <v>22.99</v>
      </c>
      <c r="G18" s="51">
        <v>16</v>
      </c>
      <c r="H18" s="47">
        <f t="shared" si="0"/>
        <v>4</v>
      </c>
      <c r="I18" s="47">
        <v>4</v>
      </c>
      <c r="J18" s="47"/>
      <c r="L18" s="47">
        <f>H18</f>
        <v>4</v>
      </c>
      <c r="M18" s="47"/>
      <c r="Y18" s="47"/>
      <c r="Z18" s="47"/>
      <c r="AA18" s="47"/>
      <c r="AB18" s="47"/>
      <c r="AD18" s="241">
        <v>12</v>
      </c>
      <c r="AE18" s="243">
        <v>0</v>
      </c>
      <c r="AF18" s="243">
        <v>91.95402298850574</v>
      </c>
      <c r="AG18" s="243">
        <v>8.045977011494253</v>
      </c>
      <c r="AH18" s="243">
        <v>0</v>
      </c>
    </row>
    <row r="19" spans="1:34" ht="11.25">
      <c r="A19" s="56"/>
      <c r="B19" s="56"/>
      <c r="C19" s="58">
        <v>63</v>
      </c>
      <c r="D19" s="58">
        <v>68</v>
      </c>
      <c r="E19" s="57" t="s">
        <v>253</v>
      </c>
      <c r="F19" s="84">
        <f t="shared" si="1"/>
        <v>23.029999999999998</v>
      </c>
      <c r="G19" s="7">
        <v>16</v>
      </c>
      <c r="H19" s="47">
        <f t="shared" si="0"/>
        <v>5</v>
      </c>
      <c r="I19" s="47">
        <v>5</v>
      </c>
      <c r="J19" s="47"/>
      <c r="L19" s="47">
        <f>H19</f>
        <v>5</v>
      </c>
      <c r="M19" s="47"/>
      <c r="Y19" s="47"/>
      <c r="Z19" s="47"/>
      <c r="AA19" s="47"/>
      <c r="AB19" s="47"/>
      <c r="AD19" s="241">
        <v>13</v>
      </c>
      <c r="AE19" s="243">
        <v>0</v>
      </c>
      <c r="AF19" s="243">
        <v>80.18867924528303</v>
      </c>
      <c r="AG19" s="243">
        <v>17.92452830188679</v>
      </c>
      <c r="AH19" s="243">
        <v>1.8867924528301887</v>
      </c>
    </row>
    <row r="20" spans="1:34" ht="11.25">
      <c r="A20" s="56"/>
      <c r="B20" s="56"/>
      <c r="C20" s="58">
        <v>68</v>
      </c>
      <c r="D20" s="58">
        <v>137</v>
      </c>
      <c r="E20" s="57" t="s">
        <v>254</v>
      </c>
      <c r="F20" s="84">
        <f t="shared" si="1"/>
        <v>23.08</v>
      </c>
      <c r="G20" s="7">
        <v>11</v>
      </c>
      <c r="H20" s="47">
        <f t="shared" si="0"/>
        <v>69</v>
      </c>
      <c r="I20" s="47">
        <v>69</v>
      </c>
      <c r="J20" s="47"/>
      <c r="L20" s="47">
        <f>H20</f>
        <v>69</v>
      </c>
      <c r="M20" s="47"/>
      <c r="Y20" s="47"/>
      <c r="Z20" s="47"/>
      <c r="AA20" s="47"/>
      <c r="AB20" s="47"/>
      <c r="AD20" s="241">
        <v>14</v>
      </c>
      <c r="AE20" s="243">
        <v>13.333333333333334</v>
      </c>
      <c r="AF20" s="243">
        <v>80.66666666666666</v>
      </c>
      <c r="AG20" s="243">
        <v>6</v>
      </c>
      <c r="AH20" s="243">
        <v>0</v>
      </c>
    </row>
    <row r="21" spans="1:34" ht="11.25">
      <c r="A21" s="56"/>
      <c r="B21" s="56"/>
      <c r="C21" s="58">
        <v>137</v>
      </c>
      <c r="D21" s="58">
        <v>145</v>
      </c>
      <c r="E21" s="57" t="s">
        <v>39</v>
      </c>
      <c r="F21" s="84">
        <f t="shared" si="1"/>
        <v>23.77</v>
      </c>
      <c r="G21" s="7">
        <v>16</v>
      </c>
      <c r="H21" s="47">
        <f t="shared" si="0"/>
        <v>8</v>
      </c>
      <c r="I21" s="47">
        <v>8</v>
      </c>
      <c r="J21" s="47"/>
      <c r="L21" s="47">
        <f>H21</f>
        <v>8</v>
      </c>
      <c r="M21" s="47"/>
      <c r="Y21" s="47"/>
      <c r="Z21" s="47"/>
      <c r="AA21" s="47"/>
      <c r="AB21" s="47"/>
      <c r="AD21" s="241">
        <v>15</v>
      </c>
      <c r="AE21" s="243">
        <v>0</v>
      </c>
      <c r="AF21" s="243">
        <v>54.54545454545454</v>
      </c>
      <c r="AG21" s="243">
        <v>12.727272727272727</v>
      </c>
      <c r="AH21" s="243">
        <v>32.72727272727273</v>
      </c>
    </row>
    <row r="22" spans="1:92" s="63" customFormat="1" ht="11.25">
      <c r="A22" s="38"/>
      <c r="B22" s="38"/>
      <c r="C22" s="65">
        <v>145</v>
      </c>
      <c r="D22" s="65">
        <v>150</v>
      </c>
      <c r="E22" s="64" t="s">
        <v>40</v>
      </c>
      <c r="F22" s="90">
        <f t="shared" si="1"/>
        <v>23.849999999999998</v>
      </c>
      <c r="G22" s="69">
        <v>16</v>
      </c>
      <c r="H22" s="65">
        <f t="shared" si="0"/>
        <v>5</v>
      </c>
      <c r="I22" s="65">
        <v>5</v>
      </c>
      <c r="J22" s="65"/>
      <c r="K22" s="38"/>
      <c r="L22" s="65">
        <f>H22</f>
        <v>5</v>
      </c>
      <c r="M22" s="65"/>
      <c r="O22" s="68">
        <f>SUM(J15:J22)</f>
        <v>49.5</v>
      </c>
      <c r="P22" s="68">
        <f>SUM(K15:K22)</f>
        <v>0</v>
      </c>
      <c r="Q22" s="68">
        <f>SUM(L15:L22)</f>
        <v>91</v>
      </c>
      <c r="R22" s="68">
        <f>SUM(M15:M22)</f>
        <v>9.5</v>
      </c>
      <c r="S22" s="236">
        <f>SUM(O22:R22)</f>
        <v>150</v>
      </c>
      <c r="T22" s="65">
        <f>100*(O22/$S22)</f>
        <v>33</v>
      </c>
      <c r="U22" s="65">
        <f>100*(P22/$S22)</f>
        <v>0</v>
      </c>
      <c r="V22" s="65">
        <f>100*(Q22/$S22)</f>
        <v>60.66666666666667</v>
      </c>
      <c r="W22" s="65">
        <f>100*(R22/$S22)</f>
        <v>6.333333333333334</v>
      </c>
      <c r="X22" s="238">
        <v>4</v>
      </c>
      <c r="Y22" s="65">
        <v>33</v>
      </c>
      <c r="Z22" s="65">
        <v>0</v>
      </c>
      <c r="AA22" s="65">
        <v>60.66666666666667</v>
      </c>
      <c r="AB22" s="65">
        <v>6.333333333333334</v>
      </c>
      <c r="AC22" s="55"/>
      <c r="AD22" s="241">
        <v>16</v>
      </c>
      <c r="AE22" s="243">
        <v>0</v>
      </c>
      <c r="AF22" s="243">
        <v>95.39007092198581</v>
      </c>
      <c r="AG22" s="243">
        <v>4.609929078014184</v>
      </c>
      <c r="AH22" s="243">
        <v>0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</row>
    <row r="23" spans="1:34" ht="11.25">
      <c r="A23" s="56" t="s">
        <v>255</v>
      </c>
      <c r="B23" s="56">
        <v>1</v>
      </c>
      <c r="C23" s="58">
        <v>0</v>
      </c>
      <c r="D23" s="58">
        <v>6</v>
      </c>
      <c r="E23" s="57" t="s">
        <v>424</v>
      </c>
      <c r="F23" s="84">
        <v>27.4</v>
      </c>
      <c r="G23" s="51">
        <v>1</v>
      </c>
      <c r="H23" s="47">
        <f t="shared" si="0"/>
        <v>6</v>
      </c>
      <c r="I23" s="47">
        <v>6</v>
      </c>
      <c r="J23" s="47">
        <f>H23</f>
        <v>6</v>
      </c>
      <c r="Y23" s="47"/>
      <c r="Z23" s="47"/>
      <c r="AA23" s="47"/>
      <c r="AB23" s="47"/>
      <c r="AD23" s="241">
        <v>17</v>
      </c>
      <c r="AE23" s="243">
        <v>0</v>
      </c>
      <c r="AF23" s="243">
        <v>100</v>
      </c>
      <c r="AG23" s="243">
        <v>0</v>
      </c>
      <c r="AH23" s="243">
        <v>0</v>
      </c>
    </row>
    <row r="24" spans="1:34" ht="11.25">
      <c r="A24" s="56"/>
      <c r="B24" s="56"/>
      <c r="C24" s="58">
        <v>6</v>
      </c>
      <c r="D24" s="58">
        <v>30</v>
      </c>
      <c r="E24" s="57" t="s">
        <v>261</v>
      </c>
      <c r="F24" s="84">
        <f>27.4+C24/100</f>
        <v>27.459999999999997</v>
      </c>
      <c r="G24" s="51">
        <v>16</v>
      </c>
      <c r="H24" s="47">
        <f t="shared" si="0"/>
        <v>24</v>
      </c>
      <c r="I24" s="47">
        <v>24</v>
      </c>
      <c r="J24" s="47"/>
      <c r="L24" s="47">
        <f aca="true" t="shared" si="2" ref="L24:L29">H24</f>
        <v>24</v>
      </c>
      <c r="M24" s="47"/>
      <c r="Y24" s="47"/>
      <c r="Z24" s="47"/>
      <c r="AA24" s="47"/>
      <c r="AB24" s="47"/>
      <c r="AD24" s="241">
        <v>18</v>
      </c>
      <c r="AE24" s="243">
        <v>0</v>
      </c>
      <c r="AF24" s="243">
        <v>98.22485207100591</v>
      </c>
      <c r="AG24" s="243">
        <v>1.7751479289940828</v>
      </c>
      <c r="AH24" s="243">
        <v>0</v>
      </c>
    </row>
    <row r="25" spans="1:34" ht="11.25">
      <c r="A25" s="56"/>
      <c r="B25" s="56"/>
      <c r="C25" s="58">
        <v>30</v>
      </c>
      <c r="D25" s="58">
        <v>34</v>
      </c>
      <c r="E25" s="57" t="s">
        <v>262</v>
      </c>
      <c r="F25" s="84">
        <f>27.4+C25/100</f>
        <v>27.7</v>
      </c>
      <c r="G25" s="7">
        <v>16</v>
      </c>
      <c r="H25" s="47">
        <f t="shared" si="0"/>
        <v>4</v>
      </c>
      <c r="I25" s="47">
        <v>4</v>
      </c>
      <c r="J25" s="47"/>
      <c r="L25" s="47">
        <f t="shared" si="2"/>
        <v>4</v>
      </c>
      <c r="M25" s="47"/>
      <c r="Y25" s="47"/>
      <c r="Z25" s="47"/>
      <c r="AA25" s="47"/>
      <c r="AB25" s="47"/>
      <c r="AD25" s="241">
        <v>19</v>
      </c>
      <c r="AE25" s="243">
        <v>0</v>
      </c>
      <c r="AF25" s="243">
        <v>92.18328840970351</v>
      </c>
      <c r="AG25" s="243">
        <v>7.816711590296496</v>
      </c>
      <c r="AH25" s="243">
        <v>0</v>
      </c>
    </row>
    <row r="26" spans="1:34" ht="11.25">
      <c r="A26" s="56"/>
      <c r="B26" s="56"/>
      <c r="C26" s="58">
        <v>35</v>
      </c>
      <c r="D26" s="58">
        <v>85</v>
      </c>
      <c r="E26" s="57" t="s">
        <v>263</v>
      </c>
      <c r="F26" s="84">
        <f>27.4+C26/100</f>
        <v>27.75</v>
      </c>
      <c r="G26" s="98">
        <v>18</v>
      </c>
      <c r="H26" s="47">
        <f t="shared" si="0"/>
        <v>50</v>
      </c>
      <c r="I26" s="47">
        <v>50</v>
      </c>
      <c r="J26" s="47"/>
      <c r="L26" s="47">
        <f t="shared" si="2"/>
        <v>50</v>
      </c>
      <c r="M26" s="47"/>
      <c r="Y26" s="47"/>
      <c r="Z26" s="47"/>
      <c r="AA26" s="47"/>
      <c r="AB26" s="47"/>
      <c r="AD26" s="241">
        <v>20</v>
      </c>
      <c r="AE26" s="243">
        <v>0</v>
      </c>
      <c r="AF26" s="243">
        <v>92.1875</v>
      </c>
      <c r="AG26" s="243">
        <v>7.8125</v>
      </c>
      <c r="AH26" s="243">
        <v>0</v>
      </c>
    </row>
    <row r="27" spans="1:92" s="63" customFormat="1" ht="11.25">
      <c r="A27" s="38"/>
      <c r="B27" s="38"/>
      <c r="C27" s="65">
        <v>85</v>
      </c>
      <c r="D27" s="65">
        <v>92</v>
      </c>
      <c r="E27" s="64" t="s">
        <v>252</v>
      </c>
      <c r="F27" s="88">
        <f>27.4+C27/100</f>
        <v>28.25</v>
      </c>
      <c r="G27" s="76">
        <v>16</v>
      </c>
      <c r="H27" s="65">
        <f t="shared" si="0"/>
        <v>7</v>
      </c>
      <c r="I27" s="65">
        <v>7</v>
      </c>
      <c r="J27" s="65"/>
      <c r="K27" s="38"/>
      <c r="L27" s="65">
        <f t="shared" si="2"/>
        <v>7</v>
      </c>
      <c r="M27" s="65"/>
      <c r="O27" s="68">
        <f>SUM(J23:J27)</f>
        <v>6</v>
      </c>
      <c r="P27" s="68">
        <f>SUM(K23:K27)</f>
        <v>0</v>
      </c>
      <c r="Q27" s="68">
        <f>SUM(L23:L27)</f>
        <v>85</v>
      </c>
      <c r="R27" s="68">
        <f>SUM(M23:M27)</f>
        <v>0</v>
      </c>
      <c r="S27" s="236">
        <f>SUM(O27:R27)</f>
        <v>91</v>
      </c>
      <c r="T27" s="65">
        <f aca="true" t="shared" si="3" ref="T27:W29">100*(O27/$S27)</f>
        <v>6.593406593406594</v>
      </c>
      <c r="U27" s="65">
        <f t="shared" si="3"/>
        <v>0</v>
      </c>
      <c r="V27" s="65">
        <f t="shared" si="3"/>
        <v>93.4065934065934</v>
      </c>
      <c r="W27" s="65">
        <f t="shared" si="3"/>
        <v>0</v>
      </c>
      <c r="X27" s="238">
        <v>5</v>
      </c>
      <c r="Y27" s="65">
        <v>6.593406593406594</v>
      </c>
      <c r="Z27" s="65">
        <v>0</v>
      </c>
      <c r="AA27" s="65">
        <v>93.4065934065934</v>
      </c>
      <c r="AB27" s="65">
        <v>0</v>
      </c>
      <c r="AC27" s="55"/>
      <c r="AD27" s="241">
        <v>21</v>
      </c>
      <c r="AE27" s="243">
        <v>0</v>
      </c>
      <c r="AF27" s="243">
        <v>98.27586206896551</v>
      </c>
      <c r="AG27" s="243">
        <v>1.7241379310344827</v>
      </c>
      <c r="AH27" s="243">
        <v>0</v>
      </c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</row>
    <row r="28" spans="1:92" s="72" customFormat="1" ht="11.25">
      <c r="A28" s="73" t="s">
        <v>266</v>
      </c>
      <c r="B28" s="73">
        <v>1</v>
      </c>
      <c r="C28" s="75">
        <v>0</v>
      </c>
      <c r="D28" s="75">
        <v>38</v>
      </c>
      <c r="E28" s="74" t="s">
        <v>0</v>
      </c>
      <c r="F28" s="89">
        <v>31.9</v>
      </c>
      <c r="G28" s="76">
        <v>16</v>
      </c>
      <c r="H28" s="75">
        <f t="shared" si="0"/>
        <v>38</v>
      </c>
      <c r="I28" s="75">
        <v>38</v>
      </c>
      <c r="J28" s="75"/>
      <c r="K28" s="73"/>
      <c r="L28" s="75">
        <f t="shared" si="2"/>
        <v>38</v>
      </c>
      <c r="M28" s="75"/>
      <c r="O28" s="79">
        <f aca="true" t="shared" si="4" ref="O28:R29">J28</f>
        <v>0</v>
      </c>
      <c r="P28" s="79">
        <f t="shared" si="4"/>
        <v>0</v>
      </c>
      <c r="Q28" s="79">
        <f t="shared" si="4"/>
        <v>38</v>
      </c>
      <c r="R28" s="79">
        <f t="shared" si="4"/>
        <v>0</v>
      </c>
      <c r="S28" s="236">
        <f>SUM(O28:R28)</f>
        <v>38</v>
      </c>
      <c r="T28" s="65">
        <f t="shared" si="3"/>
        <v>0</v>
      </c>
      <c r="U28" s="65">
        <f t="shared" si="3"/>
        <v>0</v>
      </c>
      <c r="V28" s="65">
        <f t="shared" si="3"/>
        <v>100</v>
      </c>
      <c r="W28" s="65">
        <f t="shared" si="3"/>
        <v>0</v>
      </c>
      <c r="X28" s="239">
        <v>6</v>
      </c>
      <c r="Y28" s="75">
        <v>0</v>
      </c>
      <c r="Z28" s="75">
        <v>0</v>
      </c>
      <c r="AA28" s="75">
        <v>100</v>
      </c>
      <c r="AB28" s="75">
        <v>0</v>
      </c>
      <c r="AC28" s="55"/>
      <c r="AD28" s="241">
        <v>22</v>
      </c>
      <c r="AE28" s="243">
        <v>0</v>
      </c>
      <c r="AF28" s="243">
        <v>91.85185185185185</v>
      </c>
      <c r="AG28" s="243">
        <v>5.185185185185185</v>
      </c>
      <c r="AH28" s="243">
        <v>2.9629629629629632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</row>
    <row r="29" spans="1:92" s="63" customFormat="1" ht="11.25">
      <c r="A29" s="38" t="s">
        <v>268</v>
      </c>
      <c r="B29" s="38">
        <v>1</v>
      </c>
      <c r="C29" s="65">
        <v>0</v>
      </c>
      <c r="D29" s="65">
        <v>145</v>
      </c>
      <c r="E29" s="64" t="s">
        <v>1</v>
      </c>
      <c r="F29" s="88">
        <v>36.9</v>
      </c>
      <c r="G29" s="70">
        <v>16</v>
      </c>
      <c r="H29" s="65">
        <f t="shared" si="0"/>
        <v>145</v>
      </c>
      <c r="I29" s="65">
        <v>145</v>
      </c>
      <c r="J29" s="65"/>
      <c r="K29" s="38"/>
      <c r="L29" s="65">
        <f t="shared" si="2"/>
        <v>145</v>
      </c>
      <c r="M29" s="65"/>
      <c r="O29" s="79">
        <f t="shared" si="4"/>
        <v>0</v>
      </c>
      <c r="P29" s="79">
        <f t="shared" si="4"/>
        <v>0</v>
      </c>
      <c r="Q29" s="79">
        <f t="shared" si="4"/>
        <v>145</v>
      </c>
      <c r="R29" s="79">
        <f t="shared" si="4"/>
        <v>0</v>
      </c>
      <c r="S29" s="236">
        <f>SUM(O29:R29)</f>
        <v>145</v>
      </c>
      <c r="T29" s="65">
        <f t="shared" si="3"/>
        <v>0</v>
      </c>
      <c r="U29" s="65">
        <f t="shared" si="3"/>
        <v>0</v>
      </c>
      <c r="V29" s="65">
        <f t="shared" si="3"/>
        <v>100</v>
      </c>
      <c r="W29" s="65">
        <f t="shared" si="3"/>
        <v>0</v>
      </c>
      <c r="X29" s="238">
        <v>7</v>
      </c>
      <c r="Y29" s="65">
        <v>0</v>
      </c>
      <c r="Z29" s="65">
        <v>0</v>
      </c>
      <c r="AA29" s="65">
        <v>100</v>
      </c>
      <c r="AB29" s="65">
        <v>0</v>
      </c>
      <c r="AC29" s="55"/>
      <c r="AD29" s="241">
        <v>23</v>
      </c>
      <c r="AE29" s="243">
        <v>0</v>
      </c>
      <c r="AF29" s="243">
        <v>100</v>
      </c>
      <c r="AG29" s="243">
        <v>0</v>
      </c>
      <c r="AH29" s="243">
        <v>0</v>
      </c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</row>
    <row r="30" spans="1:34" ht="11.25">
      <c r="A30" s="56" t="s">
        <v>269</v>
      </c>
      <c r="B30" s="56">
        <v>1</v>
      </c>
      <c r="C30" s="58">
        <v>0</v>
      </c>
      <c r="D30" s="58">
        <v>4</v>
      </c>
      <c r="E30" s="57" t="s">
        <v>424</v>
      </c>
      <c r="F30" s="84">
        <v>41.4</v>
      </c>
      <c r="G30" s="51">
        <v>2</v>
      </c>
      <c r="H30" s="47">
        <f t="shared" si="0"/>
        <v>4</v>
      </c>
      <c r="I30" s="47">
        <v>4</v>
      </c>
      <c r="J30" s="47"/>
      <c r="K30" s="47">
        <f>H30</f>
        <v>4</v>
      </c>
      <c r="Y30" s="47"/>
      <c r="Z30" s="47"/>
      <c r="AA30" s="47"/>
      <c r="AB30" s="47"/>
      <c r="AD30" s="241">
        <v>24</v>
      </c>
      <c r="AE30" s="243">
        <v>1.153846153846154</v>
      </c>
      <c r="AF30" s="243">
        <v>97.6923076923077</v>
      </c>
      <c r="AG30" s="243">
        <v>1.153846153846154</v>
      </c>
      <c r="AH30" s="243">
        <v>0</v>
      </c>
    </row>
    <row r="31" spans="1:92" s="63" customFormat="1" ht="11.25">
      <c r="A31" s="38"/>
      <c r="B31" s="38"/>
      <c r="C31" s="65">
        <v>4</v>
      </c>
      <c r="D31" s="65">
        <v>13</v>
      </c>
      <c r="E31" s="64" t="s">
        <v>2</v>
      </c>
      <c r="F31" s="88">
        <f>41.4+C31/100</f>
        <v>41.44</v>
      </c>
      <c r="G31" s="76">
        <v>16</v>
      </c>
      <c r="H31" s="65">
        <f t="shared" si="0"/>
        <v>9</v>
      </c>
      <c r="I31" s="65">
        <v>9</v>
      </c>
      <c r="J31" s="65"/>
      <c r="K31" s="38"/>
      <c r="L31" s="65">
        <f>H31</f>
        <v>9</v>
      </c>
      <c r="M31" s="65"/>
      <c r="O31" s="68">
        <f>SUM(J30:J31)</f>
        <v>0</v>
      </c>
      <c r="P31" s="68">
        <f>SUM(K30:K31)</f>
        <v>4</v>
      </c>
      <c r="Q31" s="68">
        <f>SUM(L30:L31)</f>
        <v>9</v>
      </c>
      <c r="R31" s="68">
        <f>SUM(M30:M31)</f>
        <v>0</v>
      </c>
      <c r="S31" s="236">
        <f>SUM(O31:R31)</f>
        <v>13</v>
      </c>
      <c r="T31" s="65">
        <f>100*(O31/$S31)</f>
        <v>0</v>
      </c>
      <c r="U31" s="65">
        <f>100*(P31/$S31)</f>
        <v>30.76923076923077</v>
      </c>
      <c r="V31" s="65">
        <f>100*(Q31/$S31)</f>
        <v>69.23076923076923</v>
      </c>
      <c r="W31" s="65">
        <f>100*(R31/$S31)</f>
        <v>0</v>
      </c>
      <c r="X31" s="238">
        <v>8</v>
      </c>
      <c r="Y31" s="65">
        <v>0</v>
      </c>
      <c r="Z31" s="65">
        <v>30.76923076923077</v>
      </c>
      <c r="AA31" s="65">
        <v>69.23076923076923</v>
      </c>
      <c r="AB31" s="65">
        <v>0</v>
      </c>
      <c r="AC31" s="55"/>
      <c r="AD31" s="241">
        <v>25</v>
      </c>
      <c r="AE31" s="243">
        <v>0</v>
      </c>
      <c r="AF31" s="243">
        <v>90.87719298245615</v>
      </c>
      <c r="AG31" s="243">
        <v>2.807017543859649</v>
      </c>
      <c r="AH31" s="243">
        <v>6.315789473684211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</row>
    <row r="32" spans="1:34" ht="11.25">
      <c r="A32" s="56" t="s">
        <v>270</v>
      </c>
      <c r="B32" s="56">
        <v>1</v>
      </c>
      <c r="C32" s="58">
        <v>0</v>
      </c>
      <c r="D32" s="58">
        <v>37</v>
      </c>
      <c r="E32" s="57" t="s">
        <v>0</v>
      </c>
      <c r="F32" s="84">
        <v>44.4</v>
      </c>
      <c r="G32" s="70">
        <v>16</v>
      </c>
      <c r="H32" s="47">
        <f t="shared" si="0"/>
        <v>37</v>
      </c>
      <c r="I32" s="47">
        <v>37</v>
      </c>
      <c r="J32" s="47"/>
      <c r="L32" s="47">
        <f>H32</f>
        <v>37</v>
      </c>
      <c r="M32" s="47"/>
      <c r="Y32" s="47"/>
      <c r="Z32" s="47"/>
      <c r="AA32" s="47"/>
      <c r="AB32" s="47"/>
      <c r="AD32" s="241">
        <v>26</v>
      </c>
      <c r="AE32" s="243">
        <v>0</v>
      </c>
      <c r="AF32" s="243">
        <v>100</v>
      </c>
      <c r="AG32" s="243">
        <v>0</v>
      </c>
      <c r="AH32" s="243">
        <v>0</v>
      </c>
    </row>
    <row r="33" spans="1:92" s="63" customFormat="1" ht="11.25">
      <c r="A33" s="38"/>
      <c r="B33" s="38"/>
      <c r="C33" s="65">
        <v>37</v>
      </c>
      <c r="D33" s="65">
        <v>50</v>
      </c>
      <c r="E33" s="64" t="s">
        <v>3</v>
      </c>
      <c r="F33" s="88">
        <f>F32+C33/100</f>
        <v>44.769999999999996</v>
      </c>
      <c r="G33" s="69">
        <v>2</v>
      </c>
      <c r="H33" s="65">
        <f t="shared" si="0"/>
        <v>13</v>
      </c>
      <c r="I33" s="65">
        <v>13</v>
      </c>
      <c r="J33" s="65"/>
      <c r="K33" s="65">
        <f>H33</f>
        <v>13</v>
      </c>
      <c r="L33" s="38"/>
      <c r="M33" s="38"/>
      <c r="O33" s="68">
        <f>SUM(J32:J33)</f>
        <v>0</v>
      </c>
      <c r="P33" s="68">
        <f>SUM(K32:K33)</f>
        <v>13</v>
      </c>
      <c r="Q33" s="68">
        <f>SUM(L32:L33)</f>
        <v>37</v>
      </c>
      <c r="R33" s="68">
        <f>SUM(M32:M33)</f>
        <v>0</v>
      </c>
      <c r="S33" s="236">
        <f>SUM(O33:R33)</f>
        <v>50</v>
      </c>
      <c r="T33" s="65">
        <f>100*(O33/$S33)</f>
        <v>0</v>
      </c>
      <c r="U33" s="65">
        <f>100*(P33/$S33)</f>
        <v>26</v>
      </c>
      <c r="V33" s="65">
        <f>100*(Q33/$S33)</f>
        <v>74</v>
      </c>
      <c r="W33" s="65">
        <f>100*(R33/$S33)</f>
        <v>0</v>
      </c>
      <c r="X33" s="238">
        <v>9</v>
      </c>
      <c r="Y33" s="65">
        <v>0</v>
      </c>
      <c r="Z33" s="65">
        <v>26</v>
      </c>
      <c r="AA33" s="65">
        <v>74</v>
      </c>
      <c r="AB33" s="65">
        <v>0</v>
      </c>
      <c r="AC33" s="55"/>
      <c r="AD33" s="241">
        <v>27</v>
      </c>
      <c r="AE33" s="243">
        <v>2.6923076923076925</v>
      </c>
      <c r="AF33" s="243">
        <v>94.61538461538461</v>
      </c>
      <c r="AG33" s="243">
        <v>2.6923076923076925</v>
      </c>
      <c r="AH33" s="243">
        <v>0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</row>
    <row r="34" spans="1:34" ht="11.25">
      <c r="A34" s="56" t="s">
        <v>277</v>
      </c>
      <c r="B34" s="56">
        <v>1</v>
      </c>
      <c r="C34" s="58">
        <v>0</v>
      </c>
      <c r="D34" s="58">
        <v>4</v>
      </c>
      <c r="E34" s="57" t="s">
        <v>424</v>
      </c>
      <c r="F34" s="84">
        <v>46.4</v>
      </c>
      <c r="G34" s="51">
        <v>2</v>
      </c>
      <c r="H34" s="47">
        <f t="shared" si="0"/>
        <v>4</v>
      </c>
      <c r="I34" s="47">
        <v>4</v>
      </c>
      <c r="J34" s="47"/>
      <c r="K34" s="47">
        <f>H34</f>
        <v>4</v>
      </c>
      <c r="Y34" s="47"/>
      <c r="Z34" s="47"/>
      <c r="AA34" s="47"/>
      <c r="AB34" s="47"/>
      <c r="AE34" s="58"/>
      <c r="AF34" s="58"/>
      <c r="AG34" s="58"/>
      <c r="AH34" s="58"/>
    </row>
    <row r="35" spans="1:92" s="63" customFormat="1" ht="11.25">
      <c r="A35" s="38"/>
      <c r="B35" s="38"/>
      <c r="C35" s="65">
        <v>4</v>
      </c>
      <c r="D35" s="65">
        <v>37</v>
      </c>
      <c r="E35" s="64" t="s">
        <v>279</v>
      </c>
      <c r="F35" s="88">
        <f>F34+C35/100</f>
        <v>46.44</v>
      </c>
      <c r="G35" s="76">
        <v>16</v>
      </c>
      <c r="H35" s="65">
        <f t="shared" si="0"/>
        <v>33</v>
      </c>
      <c r="I35" s="65">
        <v>33</v>
      </c>
      <c r="J35" s="65"/>
      <c r="K35" s="38"/>
      <c r="L35" s="65">
        <f>H35</f>
        <v>33</v>
      </c>
      <c r="M35" s="65"/>
      <c r="O35" s="68">
        <f>SUM(J34:J35)</f>
        <v>0</v>
      </c>
      <c r="P35" s="68">
        <f>SUM(K34:K35)</f>
        <v>4</v>
      </c>
      <c r="Q35" s="68">
        <f>SUM(L34:L35)</f>
        <v>33</v>
      </c>
      <c r="R35" s="68">
        <f>SUM(M34:M35)</f>
        <v>0</v>
      </c>
      <c r="S35" s="236">
        <f>SUM(O35:R35)</f>
        <v>37</v>
      </c>
      <c r="T35" s="65">
        <f>100*(O35/$S35)</f>
        <v>0</v>
      </c>
      <c r="U35" s="65">
        <f>100*(P35/$S35)</f>
        <v>10.81081081081081</v>
      </c>
      <c r="V35" s="65">
        <f>100*(Q35/$S35)</f>
        <v>89.1891891891892</v>
      </c>
      <c r="W35" s="65">
        <f>100*(R35/$S35)</f>
        <v>0</v>
      </c>
      <c r="X35" s="238">
        <v>10</v>
      </c>
      <c r="Y35" s="65">
        <v>0</v>
      </c>
      <c r="Z35" s="65">
        <v>10.81081081081081</v>
      </c>
      <c r="AA35" s="65">
        <v>89.1891891891892</v>
      </c>
      <c r="AB35" s="65">
        <v>0</v>
      </c>
      <c r="AC35" s="55"/>
      <c r="AD35" s="240"/>
      <c r="AE35" s="58"/>
      <c r="AF35" s="58"/>
      <c r="AG35" s="58"/>
      <c r="AH35" s="58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</row>
    <row r="36" spans="1:92" s="3" customFormat="1" ht="11.25">
      <c r="A36" s="22" t="s">
        <v>282</v>
      </c>
      <c r="B36" s="22">
        <v>1</v>
      </c>
      <c r="C36" s="206">
        <v>0</v>
      </c>
      <c r="D36" s="206">
        <v>150</v>
      </c>
      <c r="E36" s="207" t="s">
        <v>424</v>
      </c>
      <c r="F36" s="208">
        <v>51</v>
      </c>
      <c r="G36" s="209">
        <v>17</v>
      </c>
      <c r="H36" s="210">
        <f t="shared" si="0"/>
        <v>150</v>
      </c>
      <c r="I36" s="210">
        <v>150</v>
      </c>
      <c r="J36" s="210"/>
      <c r="K36" s="210"/>
      <c r="L36" s="210"/>
      <c r="M36" s="210">
        <v>150</v>
      </c>
      <c r="O36" s="235"/>
      <c r="P36" s="235"/>
      <c r="Q36" s="235"/>
      <c r="R36" s="235"/>
      <c r="X36" s="237"/>
      <c r="Y36" s="210"/>
      <c r="Z36" s="210"/>
      <c r="AA36" s="210"/>
      <c r="AB36" s="210"/>
      <c r="AC36" s="240"/>
      <c r="AD36" s="240"/>
      <c r="AE36" s="58"/>
      <c r="AF36" s="58"/>
      <c r="AG36" s="58"/>
      <c r="AH36" s="58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</row>
    <row r="37" spans="1:92" s="3" customFormat="1" ht="11.25">
      <c r="A37" s="5" t="s">
        <v>282</v>
      </c>
      <c r="B37" s="5">
        <v>2</v>
      </c>
      <c r="C37" s="211">
        <v>0</v>
      </c>
      <c r="D37" s="211">
        <v>135</v>
      </c>
      <c r="E37" s="212" t="s">
        <v>424</v>
      </c>
      <c r="F37" s="213">
        <v>52.5</v>
      </c>
      <c r="G37" s="214">
        <v>17</v>
      </c>
      <c r="H37" s="210">
        <f t="shared" si="0"/>
        <v>135</v>
      </c>
      <c r="I37" s="210">
        <v>135</v>
      </c>
      <c r="J37" s="210"/>
      <c r="K37" s="11"/>
      <c r="L37" s="11"/>
      <c r="M37" s="210">
        <v>135</v>
      </c>
      <c r="O37" s="235"/>
      <c r="P37" s="235"/>
      <c r="Q37" s="235"/>
      <c r="R37" s="235"/>
      <c r="X37" s="237"/>
      <c r="Y37" s="210"/>
      <c r="Z37" s="210"/>
      <c r="AA37" s="210"/>
      <c r="AB37" s="210"/>
      <c r="AC37" s="240"/>
      <c r="AD37" s="240"/>
      <c r="AE37" s="58"/>
      <c r="AF37" s="58"/>
      <c r="AG37" s="58"/>
      <c r="AH37" s="58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</row>
    <row r="38" spans="1:92" s="229" customFormat="1" ht="11.25">
      <c r="A38" s="22"/>
      <c r="B38" s="22"/>
      <c r="C38" s="206">
        <v>135</v>
      </c>
      <c r="D38" s="206">
        <v>150</v>
      </c>
      <c r="E38" s="207" t="s">
        <v>287</v>
      </c>
      <c r="F38" s="208">
        <f>52.5+C38/100</f>
        <v>53.85</v>
      </c>
      <c r="G38" s="215">
        <v>16</v>
      </c>
      <c r="H38" s="206">
        <f t="shared" si="0"/>
        <v>15</v>
      </c>
      <c r="I38" s="206">
        <v>15</v>
      </c>
      <c r="J38" s="206"/>
      <c r="K38" s="22"/>
      <c r="L38" s="206">
        <v>15</v>
      </c>
      <c r="M38" s="22"/>
      <c r="O38" s="68">
        <f>SUM(J36:J38)</f>
        <v>0</v>
      </c>
      <c r="P38" s="68">
        <f>SUM(K36:K38)</f>
        <v>0</v>
      </c>
      <c r="Q38" s="68">
        <f>SUM(L36:L38)</f>
        <v>15</v>
      </c>
      <c r="R38" s="68">
        <f>SUM(M36:M38)</f>
        <v>285</v>
      </c>
      <c r="S38" s="236">
        <f>SUM(O38:R38)</f>
        <v>300</v>
      </c>
      <c r="T38" s="65">
        <f>100*(O38/$S38)</f>
        <v>0</v>
      </c>
      <c r="U38" s="65">
        <f>100*(P38/$S38)</f>
        <v>0</v>
      </c>
      <c r="V38" s="65">
        <f>100*(Q38/$S38)</f>
        <v>5</v>
      </c>
      <c r="W38" s="65">
        <f>100*(R38/$S38)</f>
        <v>95</v>
      </c>
      <c r="X38" s="238">
        <v>11</v>
      </c>
      <c r="Y38" s="206">
        <v>0</v>
      </c>
      <c r="Z38" s="206">
        <v>0</v>
      </c>
      <c r="AA38" s="206">
        <v>5</v>
      </c>
      <c r="AB38" s="206">
        <v>95</v>
      </c>
      <c r="AC38" s="240"/>
      <c r="AD38" s="240"/>
      <c r="AE38" s="58"/>
      <c r="AF38" s="58"/>
      <c r="AG38" s="58"/>
      <c r="AH38" s="58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</row>
    <row r="39" spans="1:34" ht="11.25">
      <c r="A39" s="109" t="s">
        <v>110</v>
      </c>
      <c r="B39" s="109">
        <v>1</v>
      </c>
      <c r="C39" s="112">
        <v>0</v>
      </c>
      <c r="D39" s="112">
        <v>7</v>
      </c>
      <c r="E39" s="111" t="s">
        <v>424</v>
      </c>
      <c r="F39" s="113">
        <v>56</v>
      </c>
      <c r="G39" s="70">
        <v>16</v>
      </c>
      <c r="H39" s="125">
        <f t="shared" si="0"/>
        <v>7</v>
      </c>
      <c r="I39" s="125">
        <v>7</v>
      </c>
      <c r="J39" s="125"/>
      <c r="K39" s="122"/>
      <c r="L39" s="125">
        <v>7</v>
      </c>
      <c r="M39" s="122"/>
      <c r="Y39" s="47"/>
      <c r="Z39" s="47"/>
      <c r="AA39" s="47"/>
      <c r="AB39" s="47"/>
      <c r="AE39" s="58"/>
      <c r="AF39" s="58"/>
      <c r="AG39" s="58"/>
      <c r="AH39" s="58"/>
    </row>
    <row r="40" spans="1:92" s="229" customFormat="1" ht="11.25">
      <c r="A40" s="22"/>
      <c r="B40" s="22"/>
      <c r="C40" s="206">
        <v>7</v>
      </c>
      <c r="D40" s="206">
        <v>87</v>
      </c>
      <c r="E40" s="207" t="s">
        <v>200</v>
      </c>
      <c r="F40" s="208">
        <f>56+C40/100</f>
        <v>56.07</v>
      </c>
      <c r="G40" s="209">
        <v>2</v>
      </c>
      <c r="H40" s="206">
        <f t="shared" si="0"/>
        <v>80</v>
      </c>
      <c r="I40" s="206">
        <v>80</v>
      </c>
      <c r="J40" s="206"/>
      <c r="K40" s="206">
        <v>80</v>
      </c>
      <c r="L40" s="22"/>
      <c r="M40" s="22"/>
      <c r="O40" s="68">
        <f>SUM(J39:J40)</f>
        <v>0</v>
      </c>
      <c r="P40" s="68">
        <f>SUM(K39:K40)</f>
        <v>80</v>
      </c>
      <c r="Q40" s="68">
        <f>SUM(L39:L40)</f>
        <v>7</v>
      </c>
      <c r="R40" s="68">
        <f>SUM(M39:M40)</f>
        <v>0</v>
      </c>
      <c r="S40" s="236">
        <f>SUM(O40:R40)</f>
        <v>87</v>
      </c>
      <c r="T40" s="65">
        <f>100*(O40/$S40)</f>
        <v>0</v>
      </c>
      <c r="U40" s="65">
        <f>100*(P40/$S40)</f>
        <v>91.95402298850574</v>
      </c>
      <c r="V40" s="65">
        <f>100*(Q40/$S40)</f>
        <v>8.045977011494253</v>
      </c>
      <c r="W40" s="65">
        <f>100*(R40/$S40)</f>
        <v>0</v>
      </c>
      <c r="X40" s="238">
        <v>12</v>
      </c>
      <c r="Y40" s="206">
        <v>0</v>
      </c>
      <c r="Z40" s="206">
        <v>91.95402298850574</v>
      </c>
      <c r="AA40" s="206">
        <v>8.045977011494253</v>
      </c>
      <c r="AB40" s="206">
        <v>0</v>
      </c>
      <c r="AC40" s="240"/>
      <c r="AD40" s="240"/>
      <c r="AE40" s="58"/>
      <c r="AF40" s="58"/>
      <c r="AG40" s="58"/>
      <c r="AH40" s="58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</row>
    <row r="41" spans="1:92" s="3" customFormat="1" ht="11.25">
      <c r="A41" s="5" t="s">
        <v>127</v>
      </c>
      <c r="B41" s="5">
        <v>1</v>
      </c>
      <c r="C41" s="210">
        <v>0</v>
      </c>
      <c r="D41" s="210">
        <v>38</v>
      </c>
      <c r="E41" s="216" t="s">
        <v>309</v>
      </c>
      <c r="F41" s="217">
        <v>60.7</v>
      </c>
      <c r="G41" s="214">
        <v>2</v>
      </c>
      <c r="H41" s="210">
        <f t="shared" si="0"/>
        <v>38</v>
      </c>
      <c r="I41" s="210">
        <v>38</v>
      </c>
      <c r="J41" s="210"/>
      <c r="K41" s="11"/>
      <c r="L41" s="210">
        <v>38</v>
      </c>
      <c r="M41" s="11"/>
      <c r="O41" s="235"/>
      <c r="P41" s="235"/>
      <c r="Q41" s="235"/>
      <c r="R41" s="235"/>
      <c r="X41" s="237"/>
      <c r="Y41" s="210"/>
      <c r="Z41" s="210"/>
      <c r="AA41" s="210"/>
      <c r="AB41" s="210"/>
      <c r="AC41" s="240"/>
      <c r="AD41" s="240"/>
      <c r="AE41" s="58"/>
      <c r="AF41" s="58"/>
      <c r="AG41" s="58"/>
      <c r="AH41" s="58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</row>
    <row r="42" spans="1:92" s="3" customFormat="1" ht="11.25">
      <c r="A42" s="11"/>
      <c r="B42" s="11"/>
      <c r="C42" s="210">
        <v>38</v>
      </c>
      <c r="D42" s="210">
        <v>42</v>
      </c>
      <c r="E42" s="216" t="s">
        <v>262</v>
      </c>
      <c r="F42" s="217">
        <f>60.7+C42/100</f>
        <v>61.080000000000005</v>
      </c>
      <c r="G42" s="214">
        <v>17</v>
      </c>
      <c r="H42" s="210">
        <f t="shared" si="0"/>
        <v>4</v>
      </c>
      <c r="I42" s="210">
        <v>4</v>
      </c>
      <c r="J42" s="210"/>
      <c r="K42" s="11"/>
      <c r="L42" s="11"/>
      <c r="M42" s="210">
        <v>4</v>
      </c>
      <c r="O42" s="235"/>
      <c r="P42" s="235"/>
      <c r="Q42" s="235"/>
      <c r="R42" s="235"/>
      <c r="X42" s="237"/>
      <c r="Y42" s="210"/>
      <c r="Z42" s="210"/>
      <c r="AA42" s="210"/>
      <c r="AB42" s="210"/>
      <c r="AC42" s="240"/>
      <c r="AD42" s="240"/>
      <c r="AE42" s="58"/>
      <c r="AF42" s="58"/>
      <c r="AG42" s="58"/>
      <c r="AH42" s="58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</row>
    <row r="43" spans="1:92" s="3" customFormat="1" ht="11.25">
      <c r="A43" s="11"/>
      <c r="B43" s="11"/>
      <c r="C43" s="210">
        <v>42</v>
      </c>
      <c r="D43" s="210">
        <v>121</v>
      </c>
      <c r="E43" s="216" t="s">
        <v>410</v>
      </c>
      <c r="F43" s="217">
        <f>60.7+C43/100</f>
        <v>61.120000000000005</v>
      </c>
      <c r="G43" s="214">
        <v>2</v>
      </c>
      <c r="H43" s="210">
        <f t="shared" si="0"/>
        <v>79</v>
      </c>
      <c r="I43" s="210">
        <v>79</v>
      </c>
      <c r="J43" s="210"/>
      <c r="K43" s="210">
        <v>79</v>
      </c>
      <c r="L43" s="11"/>
      <c r="M43" s="11"/>
      <c r="O43" s="235"/>
      <c r="P43" s="235"/>
      <c r="Q43" s="235"/>
      <c r="R43" s="235"/>
      <c r="X43" s="237"/>
      <c r="Y43" s="210"/>
      <c r="Z43" s="210"/>
      <c r="AA43" s="210"/>
      <c r="AB43" s="210"/>
      <c r="AC43" s="240"/>
      <c r="AD43" s="240"/>
      <c r="AE43" s="58"/>
      <c r="AF43" s="58"/>
      <c r="AG43" s="58"/>
      <c r="AH43" s="58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</row>
    <row r="44" spans="1:92" s="3" customFormat="1" ht="11.25">
      <c r="A44" s="11"/>
      <c r="B44" s="11"/>
      <c r="C44" s="210">
        <v>121</v>
      </c>
      <c r="D44" s="210">
        <v>126</v>
      </c>
      <c r="E44" s="216" t="s">
        <v>122</v>
      </c>
      <c r="F44" s="217">
        <f>60.7+C44/100</f>
        <v>61.910000000000004</v>
      </c>
      <c r="G44" s="214" t="s">
        <v>131</v>
      </c>
      <c r="H44" s="210">
        <f t="shared" si="0"/>
        <v>5</v>
      </c>
      <c r="I44" s="210">
        <v>5</v>
      </c>
      <c r="J44" s="210"/>
      <c r="K44" s="210">
        <v>5</v>
      </c>
      <c r="L44" s="11"/>
      <c r="M44" s="11"/>
      <c r="O44" s="235"/>
      <c r="P44" s="235"/>
      <c r="Q44" s="235"/>
      <c r="R44" s="235"/>
      <c r="X44" s="237"/>
      <c r="Y44" s="210"/>
      <c r="Z44" s="210"/>
      <c r="AA44" s="210"/>
      <c r="AB44" s="210"/>
      <c r="AC44" s="240"/>
      <c r="AD44" s="240"/>
      <c r="AE44" s="58"/>
      <c r="AF44" s="58"/>
      <c r="AG44" s="58"/>
      <c r="AH44" s="58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</row>
    <row r="45" spans="1:92" s="3" customFormat="1" ht="11.25">
      <c r="A45" s="11"/>
      <c r="B45" s="11"/>
      <c r="C45" s="210">
        <v>126</v>
      </c>
      <c r="D45" s="210">
        <v>142</v>
      </c>
      <c r="E45" s="216" t="s">
        <v>123</v>
      </c>
      <c r="F45" s="217">
        <f>60.7+C45/100</f>
        <v>61.96</v>
      </c>
      <c r="G45" s="214">
        <v>2</v>
      </c>
      <c r="H45" s="210">
        <f t="shared" si="0"/>
        <v>16</v>
      </c>
      <c r="I45" s="210">
        <v>16</v>
      </c>
      <c r="J45" s="210"/>
      <c r="K45" s="210">
        <v>16</v>
      </c>
      <c r="L45" s="11"/>
      <c r="M45" s="11"/>
      <c r="O45" s="235"/>
      <c r="P45" s="235"/>
      <c r="Q45" s="235"/>
      <c r="R45" s="235"/>
      <c r="X45" s="237"/>
      <c r="Y45" s="210"/>
      <c r="Z45" s="210"/>
      <c r="AA45" s="210"/>
      <c r="AB45" s="210"/>
      <c r="AC45" s="240"/>
      <c r="AD45" s="240"/>
      <c r="AE45" s="58"/>
      <c r="AF45" s="58"/>
      <c r="AG45" s="58"/>
      <c r="AH45" s="58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</row>
    <row r="46" spans="1:92" s="3" customFormat="1" ht="11.25">
      <c r="A46" s="22"/>
      <c r="B46" s="22"/>
      <c r="C46" s="206">
        <v>142</v>
      </c>
      <c r="D46" s="206">
        <v>150</v>
      </c>
      <c r="E46" s="207" t="s">
        <v>39</v>
      </c>
      <c r="F46" s="217">
        <f>60.7+C46/100</f>
        <v>62.120000000000005</v>
      </c>
      <c r="G46" s="209" t="s">
        <v>131</v>
      </c>
      <c r="H46" s="210">
        <f t="shared" si="0"/>
        <v>8</v>
      </c>
      <c r="I46" s="210">
        <v>8</v>
      </c>
      <c r="J46" s="210"/>
      <c r="K46" s="210">
        <v>8</v>
      </c>
      <c r="L46" s="11"/>
      <c r="M46" s="11"/>
      <c r="O46" s="235"/>
      <c r="P46" s="235"/>
      <c r="Q46" s="235"/>
      <c r="R46" s="235"/>
      <c r="X46" s="237"/>
      <c r="Y46" s="210"/>
      <c r="Z46" s="210"/>
      <c r="AA46" s="210"/>
      <c r="AB46" s="210"/>
      <c r="AC46" s="240"/>
      <c r="AD46" s="240"/>
      <c r="AE46" s="58"/>
      <c r="AF46" s="58"/>
      <c r="AG46" s="58"/>
      <c r="AH46" s="58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</row>
    <row r="47" spans="1:92" s="229" customFormat="1" ht="11.25">
      <c r="A47" s="218" t="s">
        <v>127</v>
      </c>
      <c r="B47" s="218">
        <v>2</v>
      </c>
      <c r="C47" s="219">
        <v>0</v>
      </c>
      <c r="D47" s="219">
        <v>62</v>
      </c>
      <c r="E47" s="220" t="s">
        <v>130</v>
      </c>
      <c r="F47" s="221">
        <v>62.2</v>
      </c>
      <c r="G47" s="222">
        <v>2</v>
      </c>
      <c r="H47" s="206">
        <f t="shared" si="0"/>
        <v>62</v>
      </c>
      <c r="I47" s="206">
        <v>62</v>
      </c>
      <c r="J47" s="206"/>
      <c r="K47" s="206">
        <v>62</v>
      </c>
      <c r="L47" s="22"/>
      <c r="M47" s="22"/>
      <c r="O47" s="68">
        <f>SUM(J41:J47)</f>
        <v>0</v>
      </c>
      <c r="P47" s="68">
        <f>SUM(K41:K47)</f>
        <v>170</v>
      </c>
      <c r="Q47" s="68">
        <f>SUM(L41:L47)</f>
        <v>38</v>
      </c>
      <c r="R47" s="68">
        <f>SUM(M41:M47)</f>
        <v>4</v>
      </c>
      <c r="S47" s="236">
        <f>SUM(O47:R47)</f>
        <v>212</v>
      </c>
      <c r="T47" s="65">
        <f>100*(O47/$S47)</f>
        <v>0</v>
      </c>
      <c r="U47" s="65">
        <f>100*(P47/$S47)</f>
        <v>80.18867924528303</v>
      </c>
      <c r="V47" s="65">
        <f>100*(Q47/$S47)</f>
        <v>17.92452830188679</v>
      </c>
      <c r="W47" s="65">
        <f>100*(R47/$S47)</f>
        <v>1.8867924528301887</v>
      </c>
      <c r="X47" s="238">
        <v>13</v>
      </c>
      <c r="Y47" s="206">
        <v>0</v>
      </c>
      <c r="Z47" s="206">
        <v>80.18867924528303</v>
      </c>
      <c r="AA47" s="206">
        <v>17.92452830188679</v>
      </c>
      <c r="AB47" s="206">
        <v>1.8867924528301887</v>
      </c>
      <c r="AC47" s="240"/>
      <c r="AD47" s="240"/>
      <c r="AE47" s="58"/>
      <c r="AF47" s="58"/>
      <c r="AG47" s="58"/>
      <c r="AH47" s="58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</row>
    <row r="48" spans="1:92" s="3" customFormat="1" ht="12">
      <c r="A48" s="5" t="s">
        <v>128</v>
      </c>
      <c r="B48" s="5">
        <v>1</v>
      </c>
      <c r="C48" s="210">
        <v>0</v>
      </c>
      <c r="D48" s="210">
        <v>9</v>
      </c>
      <c r="E48" s="216" t="s">
        <v>16</v>
      </c>
      <c r="F48" s="223">
        <v>65.7</v>
      </c>
      <c r="G48" s="234">
        <v>16</v>
      </c>
      <c r="H48" s="210">
        <f t="shared" si="0"/>
        <v>9</v>
      </c>
      <c r="I48" s="210">
        <v>9</v>
      </c>
      <c r="J48" s="210"/>
      <c r="K48" s="11"/>
      <c r="L48" s="210">
        <v>9</v>
      </c>
      <c r="M48" s="11"/>
      <c r="O48" s="235"/>
      <c r="P48" s="235"/>
      <c r="Q48" s="235"/>
      <c r="R48" s="235"/>
      <c r="X48" s="237"/>
      <c r="Y48" s="210"/>
      <c r="Z48" s="210"/>
      <c r="AA48" s="210"/>
      <c r="AB48" s="210"/>
      <c r="AC48" s="240"/>
      <c r="AD48" s="240"/>
      <c r="AE48" s="58"/>
      <c r="AF48" s="58"/>
      <c r="AG48" s="58"/>
      <c r="AH48" s="58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</row>
    <row r="49" spans="1:92" s="3" customFormat="1" ht="11.25">
      <c r="A49" s="11"/>
      <c r="B49" s="11"/>
      <c r="C49" s="210">
        <v>9</v>
      </c>
      <c r="D49" s="210">
        <v>76</v>
      </c>
      <c r="E49" s="216" t="s">
        <v>124</v>
      </c>
      <c r="F49" s="217">
        <f>F48+C49/100</f>
        <v>65.79</v>
      </c>
      <c r="G49" s="214">
        <v>2</v>
      </c>
      <c r="H49" s="210">
        <f t="shared" si="0"/>
        <v>67</v>
      </c>
      <c r="I49" s="210">
        <v>67</v>
      </c>
      <c r="J49" s="210"/>
      <c r="K49" s="210">
        <v>67</v>
      </c>
      <c r="L49" s="11"/>
      <c r="M49" s="11"/>
      <c r="O49" s="235"/>
      <c r="P49" s="235"/>
      <c r="Q49" s="235"/>
      <c r="R49" s="235"/>
      <c r="X49" s="237"/>
      <c r="Y49" s="210"/>
      <c r="Z49" s="210"/>
      <c r="AA49" s="210"/>
      <c r="AB49" s="210"/>
      <c r="AC49" s="240"/>
      <c r="AD49" s="240"/>
      <c r="AE49" s="58"/>
      <c r="AF49" s="58"/>
      <c r="AG49" s="58"/>
      <c r="AH49" s="58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</row>
    <row r="50" spans="1:92" s="3" customFormat="1" ht="11.25">
      <c r="A50" s="11"/>
      <c r="B50" s="11"/>
      <c r="C50" s="210">
        <v>76</v>
      </c>
      <c r="D50" s="210">
        <v>80</v>
      </c>
      <c r="E50" s="216" t="s">
        <v>311</v>
      </c>
      <c r="F50" s="217">
        <f>F$48+C50/100</f>
        <v>66.46000000000001</v>
      </c>
      <c r="G50" s="214">
        <v>2</v>
      </c>
      <c r="H50" s="210">
        <f t="shared" si="0"/>
        <v>4</v>
      </c>
      <c r="I50" s="210">
        <v>4</v>
      </c>
      <c r="J50" s="210"/>
      <c r="K50" s="210">
        <v>4</v>
      </c>
      <c r="L50" s="11"/>
      <c r="M50" s="11"/>
      <c r="O50" s="235"/>
      <c r="P50" s="235"/>
      <c r="Q50" s="235"/>
      <c r="R50" s="235"/>
      <c r="X50" s="237"/>
      <c r="Y50" s="210"/>
      <c r="Z50" s="210"/>
      <c r="AA50" s="210"/>
      <c r="AB50" s="210"/>
      <c r="AC50" s="240"/>
      <c r="AD50" s="240"/>
      <c r="AE50" s="58"/>
      <c r="AF50" s="58"/>
      <c r="AG50" s="58"/>
      <c r="AH50" s="58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</row>
    <row r="51" spans="1:92" s="3" customFormat="1" ht="11.25">
      <c r="A51" s="11"/>
      <c r="B51" s="11"/>
      <c r="C51" s="210">
        <v>80</v>
      </c>
      <c r="D51" s="210">
        <v>100</v>
      </c>
      <c r="E51" s="216" t="s">
        <v>125</v>
      </c>
      <c r="F51" s="217">
        <f>F$48+C51/100</f>
        <v>66.5</v>
      </c>
      <c r="G51" s="214">
        <v>1</v>
      </c>
      <c r="H51" s="210">
        <f t="shared" si="0"/>
        <v>20</v>
      </c>
      <c r="I51" s="210">
        <v>20</v>
      </c>
      <c r="J51" s="210">
        <v>20</v>
      </c>
      <c r="K51" s="11"/>
      <c r="L51" s="11"/>
      <c r="M51" s="11"/>
      <c r="O51" s="235"/>
      <c r="P51" s="235"/>
      <c r="Q51" s="235"/>
      <c r="R51" s="235"/>
      <c r="X51" s="237"/>
      <c r="Y51" s="210"/>
      <c r="Z51" s="210"/>
      <c r="AA51" s="210"/>
      <c r="AB51" s="210"/>
      <c r="AC51" s="240"/>
      <c r="AD51" s="240"/>
      <c r="AE51" s="58"/>
      <c r="AF51" s="58"/>
      <c r="AG51" s="58"/>
      <c r="AH51" s="58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</row>
    <row r="52" spans="1:92" s="229" customFormat="1" ht="11.25">
      <c r="A52" s="22"/>
      <c r="B52" s="22"/>
      <c r="C52" s="206">
        <v>100</v>
      </c>
      <c r="D52" s="206">
        <v>150</v>
      </c>
      <c r="E52" s="207" t="s">
        <v>126</v>
      </c>
      <c r="F52" s="208">
        <f>F$48+C52/100</f>
        <v>66.7</v>
      </c>
      <c r="G52" s="209">
        <v>2</v>
      </c>
      <c r="H52" s="206">
        <f t="shared" si="0"/>
        <v>50</v>
      </c>
      <c r="I52" s="206">
        <v>50</v>
      </c>
      <c r="J52" s="206"/>
      <c r="K52" s="206">
        <v>50</v>
      </c>
      <c r="L52" s="22"/>
      <c r="M52" s="22"/>
      <c r="O52" s="68">
        <f>SUM(J48:J52)</f>
        <v>20</v>
      </c>
      <c r="P52" s="68">
        <f>SUM(K48:K52)</f>
        <v>121</v>
      </c>
      <c r="Q52" s="68">
        <f>SUM(L48:L52)</f>
        <v>9</v>
      </c>
      <c r="R52" s="68">
        <f>SUM(M48:M52)</f>
        <v>0</v>
      </c>
      <c r="S52" s="236">
        <f>SUM(O52:R52)</f>
        <v>150</v>
      </c>
      <c r="T52" s="65">
        <f>100*(O52/$S52)</f>
        <v>13.333333333333334</v>
      </c>
      <c r="U52" s="65">
        <f>100*(P52/$S52)</f>
        <v>80.66666666666666</v>
      </c>
      <c r="V52" s="65">
        <f>100*(Q52/$S52)</f>
        <v>6</v>
      </c>
      <c r="W52" s="65">
        <f>100*(R52/$S52)</f>
        <v>0</v>
      </c>
      <c r="X52" s="238">
        <v>14</v>
      </c>
      <c r="Y52" s="206">
        <v>13.333333333333334</v>
      </c>
      <c r="Z52" s="206">
        <v>80.66666666666666</v>
      </c>
      <c r="AA52" s="206">
        <v>6</v>
      </c>
      <c r="AB52" s="206">
        <v>0</v>
      </c>
      <c r="AC52" s="240"/>
      <c r="AD52" s="240"/>
      <c r="AE52" s="58"/>
      <c r="AF52" s="58"/>
      <c r="AG52" s="58"/>
      <c r="AH52" s="58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</row>
    <row r="53" spans="1:92" s="3" customFormat="1" ht="11.25">
      <c r="A53" s="5" t="s">
        <v>144</v>
      </c>
      <c r="B53" s="5">
        <v>1</v>
      </c>
      <c r="C53" s="210">
        <v>0</v>
      </c>
      <c r="D53" s="210">
        <v>12</v>
      </c>
      <c r="E53" s="216" t="s">
        <v>150</v>
      </c>
      <c r="F53" s="217">
        <v>70</v>
      </c>
      <c r="G53" s="214">
        <v>17</v>
      </c>
      <c r="H53" s="210">
        <f t="shared" si="0"/>
        <v>12</v>
      </c>
      <c r="I53" s="210">
        <v>12</v>
      </c>
      <c r="J53" s="210"/>
      <c r="K53" s="11"/>
      <c r="L53" s="11"/>
      <c r="M53" s="210">
        <v>12</v>
      </c>
      <c r="O53" s="235"/>
      <c r="P53" s="235"/>
      <c r="Q53" s="235"/>
      <c r="R53" s="235"/>
      <c r="X53" s="237"/>
      <c r="Y53" s="210"/>
      <c r="Z53" s="210"/>
      <c r="AA53" s="210"/>
      <c r="AB53" s="210"/>
      <c r="AC53" s="240"/>
      <c r="AD53" s="240"/>
      <c r="AE53" s="211"/>
      <c r="AF53" s="211"/>
      <c r="AG53" s="211"/>
      <c r="AH53" s="211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</row>
    <row r="54" spans="1:92" s="3" customFormat="1" ht="11.25">
      <c r="A54" s="11"/>
      <c r="B54" s="11"/>
      <c r="C54" s="210">
        <v>12</v>
      </c>
      <c r="D54" s="210">
        <v>16</v>
      </c>
      <c r="E54" s="216" t="s">
        <v>151</v>
      </c>
      <c r="F54" s="224">
        <f>F53+(D53-C53)/100</f>
        <v>70.12</v>
      </c>
      <c r="G54" s="214">
        <v>16</v>
      </c>
      <c r="H54" s="210">
        <f t="shared" si="0"/>
        <v>4</v>
      </c>
      <c r="I54" s="210">
        <v>4</v>
      </c>
      <c r="J54" s="210"/>
      <c r="K54" s="11"/>
      <c r="L54" s="210">
        <v>4</v>
      </c>
      <c r="M54" s="11"/>
      <c r="O54" s="235"/>
      <c r="P54" s="235"/>
      <c r="Q54" s="235"/>
      <c r="R54" s="235"/>
      <c r="X54" s="237"/>
      <c r="Y54" s="210"/>
      <c r="Z54" s="210"/>
      <c r="AA54" s="210"/>
      <c r="AB54" s="210"/>
      <c r="AC54" s="240"/>
      <c r="AD54" s="240"/>
      <c r="AE54" s="211"/>
      <c r="AF54" s="211"/>
      <c r="AG54" s="211"/>
      <c r="AH54" s="211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</row>
    <row r="55" spans="1:92" s="3" customFormat="1" ht="11.25">
      <c r="A55" s="11"/>
      <c r="B55" s="11"/>
      <c r="C55" s="210">
        <v>16</v>
      </c>
      <c r="D55" s="210">
        <v>19</v>
      </c>
      <c r="E55" s="216" t="s">
        <v>152</v>
      </c>
      <c r="F55" s="224">
        <f>F54+(D54-C54)/100</f>
        <v>70.16000000000001</v>
      </c>
      <c r="G55" s="215">
        <v>16</v>
      </c>
      <c r="H55" s="210">
        <f t="shared" si="0"/>
        <v>3</v>
      </c>
      <c r="I55" s="210">
        <v>3</v>
      </c>
      <c r="J55" s="210"/>
      <c r="K55" s="11"/>
      <c r="L55" s="210">
        <v>3</v>
      </c>
      <c r="M55" s="11"/>
      <c r="O55" s="235"/>
      <c r="P55" s="235"/>
      <c r="Q55" s="235"/>
      <c r="R55" s="235"/>
      <c r="X55" s="237"/>
      <c r="Y55" s="210"/>
      <c r="Z55" s="210"/>
      <c r="AA55" s="210"/>
      <c r="AB55" s="210"/>
      <c r="AC55" s="240"/>
      <c r="AD55" s="240"/>
      <c r="AE55" s="58"/>
      <c r="AF55" s="58"/>
      <c r="AG55" s="58"/>
      <c r="AH55" s="58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</row>
    <row r="56" spans="1:92" s="3" customFormat="1" ht="11.25">
      <c r="A56" s="11"/>
      <c r="B56" s="11"/>
      <c r="C56" s="210">
        <v>19</v>
      </c>
      <c r="D56" s="210">
        <v>49</v>
      </c>
      <c r="E56" s="216" t="s">
        <v>153</v>
      </c>
      <c r="F56" s="224">
        <f>F55+(D55-C55)/100</f>
        <v>70.19000000000001</v>
      </c>
      <c r="G56" s="214">
        <v>2</v>
      </c>
      <c r="H56" s="210">
        <f t="shared" si="0"/>
        <v>30</v>
      </c>
      <c r="I56" s="210">
        <v>30</v>
      </c>
      <c r="J56" s="210"/>
      <c r="K56" s="210">
        <v>30</v>
      </c>
      <c r="L56" s="11"/>
      <c r="M56" s="11"/>
      <c r="O56" s="235"/>
      <c r="P56" s="235"/>
      <c r="Q56" s="235"/>
      <c r="R56" s="235"/>
      <c r="X56" s="237"/>
      <c r="Y56" s="210"/>
      <c r="Z56" s="210"/>
      <c r="AA56" s="210"/>
      <c r="AB56" s="210"/>
      <c r="AC56" s="240"/>
      <c r="AD56" s="240"/>
      <c r="AE56" s="211"/>
      <c r="AF56" s="211"/>
      <c r="AG56" s="211"/>
      <c r="AH56" s="211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</row>
    <row r="57" spans="1:92" s="229" customFormat="1" ht="11.25">
      <c r="A57" s="22"/>
      <c r="B57" s="22"/>
      <c r="C57" s="206">
        <v>49</v>
      </c>
      <c r="D57" s="206">
        <v>55</v>
      </c>
      <c r="E57" s="207" t="s">
        <v>154</v>
      </c>
      <c r="F57" s="225">
        <f>F56+(D56-C56)/100</f>
        <v>70.49000000000001</v>
      </c>
      <c r="G57" s="209">
        <v>17</v>
      </c>
      <c r="H57" s="206">
        <f t="shared" si="0"/>
        <v>6</v>
      </c>
      <c r="I57" s="206">
        <v>6</v>
      </c>
      <c r="J57" s="206"/>
      <c r="K57" s="22"/>
      <c r="L57" s="22"/>
      <c r="M57" s="206">
        <v>6</v>
      </c>
      <c r="O57" s="68">
        <f>SUM(J53:J57)</f>
        <v>0</v>
      </c>
      <c r="P57" s="68">
        <f>SUM(K53:K57)</f>
        <v>30</v>
      </c>
      <c r="Q57" s="68">
        <f>SUM(L53:L57)</f>
        <v>7</v>
      </c>
      <c r="R57" s="68">
        <f>SUM(M53:M57)</f>
        <v>18</v>
      </c>
      <c r="S57" s="236">
        <f>SUM(O57:R57)</f>
        <v>55</v>
      </c>
      <c r="T57" s="65">
        <f>100*(O57/$S57)</f>
        <v>0</v>
      </c>
      <c r="U57" s="65">
        <f>100*(P57/$S57)</f>
        <v>54.54545454545454</v>
      </c>
      <c r="V57" s="65">
        <f>100*(Q57/$S57)</f>
        <v>12.727272727272727</v>
      </c>
      <c r="W57" s="65">
        <f>100*(R57/$S57)</f>
        <v>32.72727272727273</v>
      </c>
      <c r="X57" s="238">
        <v>15</v>
      </c>
      <c r="Y57" s="206">
        <v>0</v>
      </c>
      <c r="Z57" s="206">
        <v>54.54545454545454</v>
      </c>
      <c r="AA57" s="206">
        <v>12.727272727272727</v>
      </c>
      <c r="AB57" s="206">
        <v>32.72727272727273</v>
      </c>
      <c r="AC57" s="240"/>
      <c r="AD57" s="240"/>
      <c r="AE57" s="211"/>
      <c r="AF57" s="211"/>
      <c r="AG57" s="211"/>
      <c r="AH57" s="211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</row>
    <row r="58" spans="1:92" s="3" customFormat="1" ht="11.25">
      <c r="A58" s="5" t="s">
        <v>346</v>
      </c>
      <c r="B58" s="5">
        <v>1</v>
      </c>
      <c r="C58" s="210">
        <v>0</v>
      </c>
      <c r="D58" s="210">
        <v>6.5</v>
      </c>
      <c r="E58" s="216" t="s">
        <v>424</v>
      </c>
      <c r="F58" s="217">
        <v>75</v>
      </c>
      <c r="G58" s="234">
        <v>16</v>
      </c>
      <c r="H58" s="210">
        <f t="shared" si="0"/>
        <v>6.5</v>
      </c>
      <c r="I58" s="210">
        <v>6.5</v>
      </c>
      <c r="J58" s="210"/>
      <c r="L58" s="210">
        <v>6.5</v>
      </c>
      <c r="M58" s="11"/>
      <c r="O58" s="235"/>
      <c r="P58" s="235"/>
      <c r="Q58" s="235"/>
      <c r="R58" s="235"/>
      <c r="X58" s="237"/>
      <c r="Y58" s="210"/>
      <c r="Z58" s="210"/>
      <c r="AA58" s="210"/>
      <c r="AB58" s="210"/>
      <c r="AC58" s="240"/>
      <c r="AD58" s="240"/>
      <c r="AE58" s="211"/>
      <c r="AF58" s="211"/>
      <c r="AG58" s="211"/>
      <c r="AH58" s="211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</row>
    <row r="59" spans="1:92" s="3" customFormat="1" ht="11.25">
      <c r="A59" s="11"/>
      <c r="B59" s="11"/>
      <c r="C59" s="210">
        <v>6.5</v>
      </c>
      <c r="D59" s="210">
        <v>13</v>
      </c>
      <c r="E59" s="216" t="s">
        <v>169</v>
      </c>
      <c r="F59" s="224">
        <f>F58+(D58-C58)/100</f>
        <v>75.065</v>
      </c>
      <c r="G59" s="215">
        <v>16</v>
      </c>
      <c r="H59" s="210">
        <f t="shared" si="0"/>
        <v>6.5</v>
      </c>
      <c r="I59" s="210">
        <v>6.5</v>
      </c>
      <c r="J59" s="210"/>
      <c r="K59" s="11"/>
      <c r="L59" s="210">
        <v>6.5</v>
      </c>
      <c r="M59" s="11"/>
      <c r="O59" s="235"/>
      <c r="P59" s="235"/>
      <c r="Q59" s="235"/>
      <c r="R59" s="235"/>
      <c r="X59" s="237"/>
      <c r="Y59" s="210"/>
      <c r="Z59" s="210"/>
      <c r="AA59" s="210"/>
      <c r="AB59" s="210"/>
      <c r="AC59" s="240"/>
      <c r="AD59" s="240"/>
      <c r="AE59" s="211"/>
      <c r="AF59" s="211"/>
      <c r="AG59" s="211"/>
      <c r="AH59" s="211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</row>
    <row r="60" spans="1:92" s="3" customFormat="1" ht="11.25">
      <c r="A60" s="22"/>
      <c r="B60" s="22"/>
      <c r="C60" s="206">
        <v>13</v>
      </c>
      <c r="D60" s="206">
        <v>147</v>
      </c>
      <c r="E60" s="207" t="s">
        <v>350</v>
      </c>
      <c r="F60" s="225">
        <f>F59+(D59-C59)/100</f>
        <v>75.13</v>
      </c>
      <c r="G60" s="209">
        <v>2</v>
      </c>
      <c r="H60" s="210">
        <f t="shared" si="0"/>
        <v>134</v>
      </c>
      <c r="I60" s="210">
        <v>134</v>
      </c>
      <c r="J60" s="210"/>
      <c r="K60" s="210">
        <v>134</v>
      </c>
      <c r="L60" s="11"/>
      <c r="M60" s="11"/>
      <c r="O60" s="235"/>
      <c r="P60" s="235"/>
      <c r="Q60" s="235"/>
      <c r="R60" s="235"/>
      <c r="X60" s="237"/>
      <c r="Y60" s="210"/>
      <c r="Z60" s="210"/>
      <c r="AA60" s="210"/>
      <c r="AB60" s="210"/>
      <c r="AC60" s="240"/>
      <c r="AD60" s="240"/>
      <c r="AE60" s="211"/>
      <c r="AF60" s="211"/>
      <c r="AG60" s="211"/>
      <c r="AH60" s="211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</row>
    <row r="61" spans="1:92" s="229" customFormat="1" ht="11.25">
      <c r="A61" s="22" t="s">
        <v>346</v>
      </c>
      <c r="B61" s="22">
        <v>2</v>
      </c>
      <c r="C61" s="206">
        <v>0</v>
      </c>
      <c r="D61" s="206">
        <v>135</v>
      </c>
      <c r="E61" s="207" t="s">
        <v>130</v>
      </c>
      <c r="F61" s="208">
        <v>76.46</v>
      </c>
      <c r="G61" s="209">
        <v>2</v>
      </c>
      <c r="H61" s="206">
        <f t="shared" si="0"/>
        <v>135</v>
      </c>
      <c r="I61" s="206">
        <v>135</v>
      </c>
      <c r="J61" s="206"/>
      <c r="K61" s="206">
        <v>135</v>
      </c>
      <c r="L61" s="22"/>
      <c r="M61" s="22"/>
      <c r="O61" s="68">
        <f>SUM(J58:J61)</f>
        <v>0</v>
      </c>
      <c r="P61" s="68">
        <f>SUM(K58:K61)</f>
        <v>269</v>
      </c>
      <c r="Q61" s="68">
        <f>SUM(L58:L61)</f>
        <v>13</v>
      </c>
      <c r="R61" s="68">
        <f>SUM(M58:M61)</f>
        <v>0</v>
      </c>
      <c r="S61" s="236">
        <f>SUM(O61:R61)</f>
        <v>282</v>
      </c>
      <c r="T61" s="65">
        <f aca="true" t="shared" si="5" ref="T61:W62">100*(O61/$S61)</f>
        <v>0</v>
      </c>
      <c r="U61" s="65">
        <f t="shared" si="5"/>
        <v>95.39007092198581</v>
      </c>
      <c r="V61" s="65">
        <f t="shared" si="5"/>
        <v>4.609929078014184</v>
      </c>
      <c r="W61" s="65">
        <f t="shared" si="5"/>
        <v>0</v>
      </c>
      <c r="X61" s="238">
        <v>16</v>
      </c>
      <c r="Y61" s="206">
        <v>0</v>
      </c>
      <c r="Z61" s="206">
        <v>95.39007092198581</v>
      </c>
      <c r="AA61" s="206">
        <v>4.609929078014184</v>
      </c>
      <c r="AB61" s="206">
        <v>0</v>
      </c>
      <c r="AC61" s="240"/>
      <c r="AD61" s="240"/>
      <c r="AE61" s="211"/>
      <c r="AF61" s="211"/>
      <c r="AG61" s="211"/>
      <c r="AH61" s="211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</row>
    <row r="62" spans="1:92" s="231" customFormat="1" ht="11.25">
      <c r="A62" s="218" t="s">
        <v>342</v>
      </c>
      <c r="B62" s="218">
        <v>1</v>
      </c>
      <c r="C62" s="219">
        <v>0</v>
      </c>
      <c r="D62" s="219">
        <v>146</v>
      </c>
      <c r="E62" s="220" t="s">
        <v>1</v>
      </c>
      <c r="F62" s="221">
        <v>79.6</v>
      </c>
      <c r="G62" s="222">
        <v>2</v>
      </c>
      <c r="H62" s="219">
        <f t="shared" si="0"/>
        <v>146</v>
      </c>
      <c r="I62" s="219">
        <v>146</v>
      </c>
      <c r="J62" s="219"/>
      <c r="K62" s="219">
        <v>146</v>
      </c>
      <c r="L62" s="218"/>
      <c r="M62" s="218"/>
      <c r="O62" s="79">
        <f>J62</f>
        <v>0</v>
      </c>
      <c r="P62" s="79">
        <f>K62</f>
        <v>146</v>
      </c>
      <c r="Q62" s="79">
        <f>L62</f>
        <v>0</v>
      </c>
      <c r="R62" s="79">
        <f>M62</f>
        <v>0</v>
      </c>
      <c r="S62" s="236">
        <f>SUM(O62:R62)</f>
        <v>146</v>
      </c>
      <c r="T62" s="65">
        <f t="shared" si="5"/>
        <v>0</v>
      </c>
      <c r="U62" s="65">
        <f t="shared" si="5"/>
        <v>100</v>
      </c>
      <c r="V62" s="65">
        <f t="shared" si="5"/>
        <v>0</v>
      </c>
      <c r="W62" s="65">
        <f t="shared" si="5"/>
        <v>0</v>
      </c>
      <c r="X62" s="239">
        <v>17</v>
      </c>
      <c r="Y62" s="219">
        <v>0</v>
      </c>
      <c r="Z62" s="219">
        <v>100</v>
      </c>
      <c r="AA62" s="219">
        <v>0</v>
      </c>
      <c r="AB62" s="219">
        <v>0</v>
      </c>
      <c r="AC62" s="240"/>
      <c r="AD62" s="240"/>
      <c r="AE62" s="211"/>
      <c r="AF62" s="211"/>
      <c r="AG62" s="211"/>
      <c r="AH62" s="211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</row>
    <row r="63" spans="1:92" s="3" customFormat="1" ht="11.25">
      <c r="A63" s="11" t="s">
        <v>177</v>
      </c>
      <c r="B63" s="11">
        <v>1</v>
      </c>
      <c r="C63" s="210">
        <v>0</v>
      </c>
      <c r="D63" s="210">
        <v>20</v>
      </c>
      <c r="E63" s="216" t="s">
        <v>150</v>
      </c>
      <c r="F63" s="224">
        <v>84.6</v>
      </c>
      <c r="G63" s="11">
        <v>2</v>
      </c>
      <c r="H63" s="210">
        <f t="shared" si="0"/>
        <v>20</v>
      </c>
      <c r="I63" s="210">
        <v>20</v>
      </c>
      <c r="J63" s="210"/>
      <c r="K63" s="210">
        <v>20</v>
      </c>
      <c r="L63" s="11"/>
      <c r="M63" s="11"/>
      <c r="O63" s="235"/>
      <c r="P63" s="235"/>
      <c r="Q63" s="235"/>
      <c r="R63" s="235"/>
      <c r="X63" s="237"/>
      <c r="Y63" s="210"/>
      <c r="Z63" s="210"/>
      <c r="AA63" s="210"/>
      <c r="AB63" s="210"/>
      <c r="AC63" s="240"/>
      <c r="AD63" s="240"/>
      <c r="AE63" s="211"/>
      <c r="AF63" s="211"/>
      <c r="AG63" s="211"/>
      <c r="AH63" s="211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</row>
    <row r="64" spans="1:92" s="3" customFormat="1" ht="11.25">
      <c r="A64" s="11"/>
      <c r="B64" s="11"/>
      <c r="C64" s="210">
        <v>20</v>
      </c>
      <c r="D64" s="210">
        <v>23</v>
      </c>
      <c r="E64" s="216" t="s">
        <v>151</v>
      </c>
      <c r="F64" s="224">
        <f>F63+(D63-C63)/100</f>
        <v>84.8</v>
      </c>
      <c r="G64" s="11">
        <v>16</v>
      </c>
      <c r="H64" s="210">
        <f t="shared" si="0"/>
        <v>3</v>
      </c>
      <c r="I64" s="210">
        <v>3</v>
      </c>
      <c r="J64" s="210"/>
      <c r="K64" s="11"/>
      <c r="L64" s="210">
        <v>3</v>
      </c>
      <c r="M64" s="11"/>
      <c r="O64" s="235"/>
      <c r="P64" s="235"/>
      <c r="Q64" s="235"/>
      <c r="R64" s="235"/>
      <c r="X64" s="237"/>
      <c r="Y64" s="210"/>
      <c r="Z64" s="210"/>
      <c r="AA64" s="210"/>
      <c r="AB64" s="210"/>
      <c r="AC64" s="240"/>
      <c r="AD64" s="240"/>
      <c r="AE64" s="211"/>
      <c r="AF64" s="211"/>
      <c r="AG64" s="211"/>
      <c r="AH64" s="211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</row>
    <row r="65" spans="1:92" s="3" customFormat="1" ht="11.25">
      <c r="A65" s="22"/>
      <c r="B65" s="22"/>
      <c r="C65" s="206">
        <v>23</v>
      </c>
      <c r="D65" s="206">
        <v>150</v>
      </c>
      <c r="E65" s="207" t="s">
        <v>193</v>
      </c>
      <c r="F65" s="225">
        <f>F64+(D64-C64)/100</f>
        <v>84.83</v>
      </c>
      <c r="G65" s="22">
        <v>2</v>
      </c>
      <c r="H65" s="210">
        <f t="shared" si="0"/>
        <v>127</v>
      </c>
      <c r="I65" s="210">
        <v>127</v>
      </c>
      <c r="J65" s="210"/>
      <c r="K65" s="210">
        <v>127</v>
      </c>
      <c r="L65" s="11"/>
      <c r="M65" s="11"/>
      <c r="O65" s="235"/>
      <c r="P65" s="235"/>
      <c r="Q65" s="235"/>
      <c r="R65" s="235"/>
      <c r="X65" s="237"/>
      <c r="Y65" s="210"/>
      <c r="Z65" s="210"/>
      <c r="AA65" s="210"/>
      <c r="AB65" s="210"/>
      <c r="AC65" s="240"/>
      <c r="AD65" s="240"/>
      <c r="AE65" s="211"/>
      <c r="AF65" s="211"/>
      <c r="AG65" s="211"/>
      <c r="AH65" s="211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</row>
    <row r="66" spans="1:92" s="229" customFormat="1" ht="11.25">
      <c r="A66" s="218" t="s">
        <v>177</v>
      </c>
      <c r="B66" s="218">
        <v>2</v>
      </c>
      <c r="C66" s="219">
        <v>0</v>
      </c>
      <c r="D66" s="219">
        <v>19</v>
      </c>
      <c r="E66" s="220" t="s">
        <v>16</v>
      </c>
      <c r="F66" s="226">
        <v>86.1</v>
      </c>
      <c r="G66" s="218">
        <v>2</v>
      </c>
      <c r="H66" s="206">
        <f t="shared" si="0"/>
        <v>19</v>
      </c>
      <c r="I66" s="206">
        <v>19</v>
      </c>
      <c r="J66" s="206"/>
      <c r="K66" s="206">
        <v>19</v>
      </c>
      <c r="L66" s="22"/>
      <c r="M66" s="22"/>
      <c r="O66" s="68">
        <f>SUM(J63:J66)</f>
        <v>0</v>
      </c>
      <c r="P66" s="68">
        <f>SUM(K63:K66)</f>
        <v>166</v>
      </c>
      <c r="Q66" s="68">
        <f>SUM(L63:L66)</f>
        <v>3</v>
      </c>
      <c r="R66" s="68">
        <f>SUM(M63:M66)</f>
        <v>0</v>
      </c>
      <c r="S66" s="236">
        <f>SUM(O66:R66)</f>
        <v>169</v>
      </c>
      <c r="T66" s="65">
        <f>100*(O66/$S66)</f>
        <v>0</v>
      </c>
      <c r="U66" s="65">
        <f>100*(P66/$S66)</f>
        <v>98.22485207100591</v>
      </c>
      <c r="V66" s="65">
        <f>100*(Q66/$S66)</f>
        <v>1.7751479289940828</v>
      </c>
      <c r="W66" s="65">
        <f>100*(R66/$S66)</f>
        <v>0</v>
      </c>
      <c r="X66" s="238">
        <v>18</v>
      </c>
      <c r="Y66" s="206">
        <v>0</v>
      </c>
      <c r="Z66" s="206">
        <v>98.22485207100591</v>
      </c>
      <c r="AA66" s="206">
        <v>1.7751479289940828</v>
      </c>
      <c r="AB66" s="206">
        <v>0</v>
      </c>
      <c r="AC66" s="240"/>
      <c r="AD66" s="240"/>
      <c r="AE66" s="211"/>
      <c r="AF66" s="211"/>
      <c r="AG66" s="211"/>
      <c r="AH66" s="211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</row>
    <row r="67" spans="1:92" s="3" customFormat="1" ht="11.25">
      <c r="A67" s="11" t="s">
        <v>183</v>
      </c>
      <c r="B67" s="11">
        <v>1</v>
      </c>
      <c r="C67" s="210">
        <v>0</v>
      </c>
      <c r="D67" s="210">
        <v>3</v>
      </c>
      <c r="E67" s="216" t="s">
        <v>424</v>
      </c>
      <c r="F67" s="224">
        <v>89.3</v>
      </c>
      <c r="G67" s="11">
        <v>1</v>
      </c>
      <c r="H67" s="210">
        <f t="shared" si="0"/>
        <v>3</v>
      </c>
      <c r="I67" s="210">
        <v>3</v>
      </c>
      <c r="J67" s="210"/>
      <c r="K67" s="11"/>
      <c r="L67" s="210">
        <v>3</v>
      </c>
      <c r="M67" s="11"/>
      <c r="O67" s="235"/>
      <c r="P67" s="235"/>
      <c r="Q67" s="235"/>
      <c r="R67" s="235"/>
      <c r="X67" s="237"/>
      <c r="Y67" s="210"/>
      <c r="Z67" s="210"/>
      <c r="AA67" s="210"/>
      <c r="AB67" s="210"/>
      <c r="AC67" s="240"/>
      <c r="AD67" s="240"/>
      <c r="AE67" s="211"/>
      <c r="AF67" s="211"/>
      <c r="AG67" s="211"/>
      <c r="AH67" s="211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</row>
    <row r="68" spans="1:92" s="3" customFormat="1" ht="11.25">
      <c r="A68" s="11"/>
      <c r="B68" s="11"/>
      <c r="C68" s="210">
        <v>4</v>
      </c>
      <c r="D68" s="210">
        <v>8</v>
      </c>
      <c r="E68" s="216" t="s">
        <v>169</v>
      </c>
      <c r="F68" s="224">
        <f aca="true" t="shared" si="6" ref="F68:F77">F67+(D67-C67)/100</f>
        <v>89.33</v>
      </c>
      <c r="G68" s="11">
        <v>1</v>
      </c>
      <c r="H68" s="210">
        <f t="shared" si="0"/>
        <v>4</v>
      </c>
      <c r="I68" s="210">
        <v>4</v>
      </c>
      <c r="J68" s="210"/>
      <c r="K68" s="11"/>
      <c r="L68" s="210">
        <v>4</v>
      </c>
      <c r="M68" s="11"/>
      <c r="O68" s="235"/>
      <c r="P68" s="235"/>
      <c r="Q68" s="235"/>
      <c r="R68" s="235"/>
      <c r="X68" s="237"/>
      <c r="Y68" s="210"/>
      <c r="Z68" s="210"/>
      <c r="AA68" s="210"/>
      <c r="AB68" s="210"/>
      <c r="AC68" s="240"/>
      <c r="AD68" s="240"/>
      <c r="AE68" s="211"/>
      <c r="AF68" s="211"/>
      <c r="AG68" s="211"/>
      <c r="AH68" s="211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</row>
    <row r="69" spans="1:92" s="3" customFormat="1" ht="11.25">
      <c r="A69" s="11"/>
      <c r="B69" s="11"/>
      <c r="C69" s="210">
        <v>8</v>
      </c>
      <c r="D69" s="210">
        <v>20</v>
      </c>
      <c r="E69" s="216" t="s">
        <v>188</v>
      </c>
      <c r="F69" s="224">
        <f t="shared" si="6"/>
        <v>89.37</v>
      </c>
      <c r="G69" s="11">
        <v>2</v>
      </c>
      <c r="H69" s="210">
        <f t="shared" si="0"/>
        <v>12</v>
      </c>
      <c r="I69" s="210">
        <v>12</v>
      </c>
      <c r="J69" s="210"/>
      <c r="K69" s="210">
        <v>12</v>
      </c>
      <c r="L69" s="11"/>
      <c r="M69" s="11"/>
      <c r="O69" s="235"/>
      <c r="P69" s="235"/>
      <c r="Q69" s="235"/>
      <c r="R69" s="235"/>
      <c r="X69" s="237"/>
      <c r="Y69" s="210"/>
      <c r="Z69" s="210"/>
      <c r="AA69" s="210"/>
      <c r="AB69" s="210"/>
      <c r="AC69" s="240"/>
      <c r="AD69" s="240"/>
      <c r="AE69" s="211"/>
      <c r="AF69" s="211"/>
      <c r="AG69" s="211"/>
      <c r="AH69" s="211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</row>
    <row r="70" spans="3:92" s="3" customFormat="1" ht="11.25">
      <c r="C70" s="216">
        <v>20</v>
      </c>
      <c r="D70" s="216">
        <v>31</v>
      </c>
      <c r="E70" s="216">
        <v>5</v>
      </c>
      <c r="F70" s="224">
        <f t="shared" si="6"/>
        <v>89.49000000000001</v>
      </c>
      <c r="G70" s="11">
        <v>2</v>
      </c>
      <c r="H70" s="210">
        <f t="shared" si="0"/>
        <v>11</v>
      </c>
      <c r="I70" s="210">
        <v>11</v>
      </c>
      <c r="J70" s="210"/>
      <c r="K70" s="210">
        <v>11</v>
      </c>
      <c r="L70" s="11"/>
      <c r="M70" s="11"/>
      <c r="O70" s="235"/>
      <c r="P70" s="235"/>
      <c r="Q70" s="235"/>
      <c r="R70" s="235"/>
      <c r="X70" s="237"/>
      <c r="Y70" s="210"/>
      <c r="Z70" s="210"/>
      <c r="AA70" s="210"/>
      <c r="AB70" s="210"/>
      <c r="AC70" s="240"/>
      <c r="AD70" s="240"/>
      <c r="AE70" s="211"/>
      <c r="AF70" s="211"/>
      <c r="AG70" s="211"/>
      <c r="AH70" s="211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</row>
    <row r="71" spans="3:92" s="3" customFormat="1" ht="12">
      <c r="C71" s="227">
        <v>31</v>
      </c>
      <c r="D71" s="227">
        <v>50</v>
      </c>
      <c r="E71" s="227" t="s">
        <v>153</v>
      </c>
      <c r="F71" s="224">
        <f t="shared" si="6"/>
        <v>89.60000000000001</v>
      </c>
      <c r="G71" s="228">
        <v>12</v>
      </c>
      <c r="H71" s="210">
        <f aca="true" t="shared" si="7" ref="H71:H121">D71-C71</f>
        <v>19</v>
      </c>
      <c r="I71" s="210">
        <v>19</v>
      </c>
      <c r="J71" s="210"/>
      <c r="K71" s="11"/>
      <c r="L71" s="210">
        <v>19</v>
      </c>
      <c r="M71" s="11"/>
      <c r="O71" s="235"/>
      <c r="P71" s="235"/>
      <c r="Q71" s="235"/>
      <c r="R71" s="235"/>
      <c r="X71" s="237"/>
      <c r="Y71" s="210"/>
      <c r="Z71" s="210"/>
      <c r="AA71" s="210"/>
      <c r="AB71" s="210"/>
      <c r="AC71" s="240"/>
      <c r="AD71" s="240"/>
      <c r="AE71" s="211"/>
      <c r="AF71" s="211"/>
      <c r="AG71" s="211"/>
      <c r="AH71" s="211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</row>
    <row r="72" spans="1:92" s="3" customFormat="1" ht="11.25">
      <c r="A72" s="229"/>
      <c r="B72" s="229"/>
      <c r="C72" s="207">
        <v>50</v>
      </c>
      <c r="D72" s="207">
        <v>150</v>
      </c>
      <c r="E72" s="207" t="s">
        <v>192</v>
      </c>
      <c r="F72" s="225">
        <f t="shared" si="6"/>
        <v>89.79</v>
      </c>
      <c r="G72" s="22">
        <v>2</v>
      </c>
      <c r="H72" s="210">
        <f t="shared" si="7"/>
        <v>100</v>
      </c>
      <c r="I72" s="210">
        <v>100</v>
      </c>
      <c r="J72" s="210"/>
      <c r="K72" s="210">
        <v>100</v>
      </c>
      <c r="L72" s="11"/>
      <c r="M72" s="11"/>
      <c r="O72" s="235"/>
      <c r="P72" s="235"/>
      <c r="Q72" s="235"/>
      <c r="R72" s="235"/>
      <c r="X72" s="237"/>
      <c r="Y72" s="210"/>
      <c r="Z72" s="210"/>
      <c r="AA72" s="210"/>
      <c r="AB72" s="210"/>
      <c r="AC72" s="240"/>
      <c r="AD72" s="240"/>
      <c r="AE72" s="211"/>
      <c r="AF72" s="211"/>
      <c r="AG72" s="211"/>
      <c r="AH72" s="211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</row>
    <row r="73" spans="1:92" s="3" customFormat="1" ht="11.25">
      <c r="A73" s="3" t="s">
        <v>183</v>
      </c>
      <c r="B73" s="3">
        <v>2</v>
      </c>
      <c r="C73" s="216">
        <v>0</v>
      </c>
      <c r="D73" s="216">
        <v>18</v>
      </c>
      <c r="E73" s="216" t="s">
        <v>16</v>
      </c>
      <c r="F73" s="230">
        <v>90.8</v>
      </c>
      <c r="G73" s="11">
        <v>2</v>
      </c>
      <c r="H73" s="210">
        <f t="shared" si="7"/>
        <v>18</v>
      </c>
      <c r="I73" s="210">
        <v>18</v>
      </c>
      <c r="J73" s="210"/>
      <c r="K73" s="210">
        <v>18</v>
      </c>
      <c r="L73" s="11"/>
      <c r="M73" s="11"/>
      <c r="O73" s="235"/>
      <c r="P73" s="235"/>
      <c r="Q73" s="235"/>
      <c r="R73" s="235"/>
      <c r="X73" s="237"/>
      <c r="Y73" s="210"/>
      <c r="Z73" s="210"/>
      <c r="AA73" s="210"/>
      <c r="AB73" s="210"/>
      <c r="AC73" s="240"/>
      <c r="AD73" s="240"/>
      <c r="AE73" s="211"/>
      <c r="AF73" s="211"/>
      <c r="AG73" s="211"/>
      <c r="AH73" s="211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</row>
    <row r="74" spans="3:92" s="229" customFormat="1" ht="11.25">
      <c r="C74" s="207">
        <v>18</v>
      </c>
      <c r="D74" s="207">
        <v>53</v>
      </c>
      <c r="E74" s="207" t="s">
        <v>196</v>
      </c>
      <c r="F74" s="225">
        <f t="shared" si="6"/>
        <v>90.98</v>
      </c>
      <c r="G74" s="22">
        <v>2</v>
      </c>
      <c r="H74" s="206">
        <f t="shared" si="7"/>
        <v>35</v>
      </c>
      <c r="I74" s="206">
        <v>35</v>
      </c>
      <c r="J74" s="206"/>
      <c r="K74" s="206">
        <v>35</v>
      </c>
      <c r="L74" s="22"/>
      <c r="M74" s="22"/>
      <c r="O74" s="68">
        <f>SUM(J67:J74)</f>
        <v>0</v>
      </c>
      <c r="P74" s="68">
        <f>SUM(K67:K74)</f>
        <v>176</v>
      </c>
      <c r="Q74" s="68">
        <f>SUM(L67:L74)</f>
        <v>26</v>
      </c>
      <c r="R74" s="68">
        <f>SUM(M67:M74)</f>
        <v>0</v>
      </c>
      <c r="S74" s="236">
        <f>SUM(O74:R74)</f>
        <v>202</v>
      </c>
      <c r="T74" s="65">
        <f>100*(O74/$S74)</f>
        <v>0</v>
      </c>
      <c r="U74" s="65">
        <f>100*(P74/$S74)</f>
        <v>87.12871287128714</v>
      </c>
      <c r="V74" s="65">
        <f>100*(Q74/$S74)</f>
        <v>12.871287128712872</v>
      </c>
      <c r="W74" s="65">
        <f>100*(R74/$S74)</f>
        <v>0</v>
      </c>
      <c r="X74" s="238">
        <v>19</v>
      </c>
      <c r="Y74" s="206">
        <v>0</v>
      </c>
      <c r="Z74" s="206">
        <v>92.18328840970351</v>
      </c>
      <c r="AA74" s="206">
        <v>7.816711590296496</v>
      </c>
      <c r="AB74" s="206">
        <v>0</v>
      </c>
      <c r="AC74" s="240"/>
      <c r="AD74" s="240"/>
      <c r="AE74" s="211"/>
      <c r="AF74" s="211"/>
      <c r="AG74" s="211"/>
      <c r="AH74" s="211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</row>
    <row r="75" spans="1:92" s="3" customFormat="1" ht="11.25">
      <c r="A75" s="3" t="s">
        <v>197</v>
      </c>
      <c r="B75" s="3">
        <v>1</v>
      </c>
      <c r="C75" s="216">
        <v>0</v>
      </c>
      <c r="D75" s="216">
        <v>2</v>
      </c>
      <c r="E75" s="216" t="s">
        <v>424</v>
      </c>
      <c r="F75" s="11">
        <v>94.36</v>
      </c>
      <c r="G75" s="214">
        <v>16</v>
      </c>
      <c r="H75" s="210">
        <f t="shared" si="7"/>
        <v>2</v>
      </c>
      <c r="I75" s="210">
        <v>2</v>
      </c>
      <c r="J75" s="210"/>
      <c r="K75" s="11"/>
      <c r="L75" s="210">
        <v>2</v>
      </c>
      <c r="M75" s="11"/>
      <c r="O75" s="235"/>
      <c r="P75" s="235"/>
      <c r="Q75" s="235"/>
      <c r="R75" s="235"/>
      <c r="X75" s="237"/>
      <c r="Y75" s="210"/>
      <c r="Z75" s="210"/>
      <c r="AA75" s="210"/>
      <c r="AB75" s="210"/>
      <c r="AC75" s="240"/>
      <c r="AD75" s="240"/>
      <c r="AE75" s="211"/>
      <c r="AF75" s="211"/>
      <c r="AG75" s="211"/>
      <c r="AH75" s="211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</row>
    <row r="76" spans="3:92" s="3" customFormat="1" ht="11.25">
      <c r="C76" s="216">
        <v>2</v>
      </c>
      <c r="D76" s="216">
        <v>61</v>
      </c>
      <c r="E76" s="216" t="s">
        <v>360</v>
      </c>
      <c r="F76" s="224">
        <f t="shared" si="6"/>
        <v>94.38</v>
      </c>
      <c r="G76" s="214">
        <v>2</v>
      </c>
      <c r="H76" s="210">
        <f t="shared" si="7"/>
        <v>59</v>
      </c>
      <c r="I76" s="210">
        <v>59</v>
      </c>
      <c r="J76" s="210"/>
      <c r="K76" s="210">
        <v>59</v>
      </c>
      <c r="L76" s="11"/>
      <c r="M76" s="11"/>
      <c r="O76" s="235"/>
      <c r="P76" s="235"/>
      <c r="Q76" s="235"/>
      <c r="R76" s="235"/>
      <c r="X76" s="237"/>
      <c r="Y76" s="210"/>
      <c r="Z76" s="210"/>
      <c r="AA76" s="210"/>
      <c r="AB76" s="210"/>
      <c r="AC76" s="240"/>
      <c r="AD76" s="240"/>
      <c r="AE76" s="211"/>
      <c r="AF76" s="211"/>
      <c r="AG76" s="211"/>
      <c r="AH76" s="211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</row>
    <row r="77" spans="3:92" s="229" customFormat="1" ht="11.25">
      <c r="C77" s="207" t="s">
        <v>363</v>
      </c>
      <c r="D77" s="207" t="s">
        <v>364</v>
      </c>
      <c r="E77" s="207" t="s">
        <v>365</v>
      </c>
      <c r="F77" s="225">
        <f t="shared" si="6"/>
        <v>94.97</v>
      </c>
      <c r="G77" s="209">
        <v>16</v>
      </c>
      <c r="H77" s="206">
        <f t="shared" si="7"/>
        <v>3</v>
      </c>
      <c r="I77" s="206">
        <v>3</v>
      </c>
      <c r="J77" s="206"/>
      <c r="K77" s="22"/>
      <c r="L77" s="206">
        <v>3</v>
      </c>
      <c r="M77" s="22"/>
      <c r="O77" s="68">
        <f>SUM(J75:J77)</f>
        <v>0</v>
      </c>
      <c r="P77" s="68">
        <f>SUM(K75:K77)</f>
        <v>59</v>
      </c>
      <c r="Q77" s="68">
        <f>SUM(L75:L77)</f>
        <v>5</v>
      </c>
      <c r="R77" s="68">
        <f>SUM(M75:M77)</f>
        <v>0</v>
      </c>
      <c r="S77" s="236">
        <f>SUM(O77:R77)</f>
        <v>64</v>
      </c>
      <c r="T77" s="65">
        <f>100*(O77/$S77)</f>
        <v>0</v>
      </c>
      <c r="U77" s="65">
        <f>100*(P77/$S77)</f>
        <v>92.1875</v>
      </c>
      <c r="V77" s="65">
        <f>100*(Q77/$S77)</f>
        <v>7.8125</v>
      </c>
      <c r="W77" s="65">
        <f>100*(R77/$S77)</f>
        <v>0</v>
      </c>
      <c r="X77" s="238">
        <v>20</v>
      </c>
      <c r="Y77" s="206">
        <v>0</v>
      </c>
      <c r="Z77" s="206">
        <v>92.1875</v>
      </c>
      <c r="AA77" s="206">
        <v>7.8125</v>
      </c>
      <c r="AB77" s="206">
        <v>0</v>
      </c>
      <c r="AC77" s="240"/>
      <c r="AD77" s="240"/>
      <c r="AE77" s="211"/>
      <c r="AF77" s="211"/>
      <c r="AG77" s="211"/>
      <c r="AH77" s="211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</row>
    <row r="78" spans="1:92" s="3" customFormat="1" ht="11.25">
      <c r="A78" s="229" t="s">
        <v>366</v>
      </c>
      <c r="B78" s="229">
        <v>1</v>
      </c>
      <c r="C78" s="207" t="s">
        <v>184</v>
      </c>
      <c r="D78" s="207" t="s">
        <v>368</v>
      </c>
      <c r="E78" s="207" t="s">
        <v>369</v>
      </c>
      <c r="F78" s="22">
        <v>98.9</v>
      </c>
      <c r="G78" s="209">
        <v>2</v>
      </c>
      <c r="H78" s="210">
        <f t="shared" si="7"/>
        <v>134</v>
      </c>
      <c r="I78" s="210">
        <v>134</v>
      </c>
      <c r="J78" s="210"/>
      <c r="K78" s="210">
        <v>134</v>
      </c>
      <c r="L78" s="11"/>
      <c r="M78" s="11"/>
      <c r="O78" s="235"/>
      <c r="P78" s="235"/>
      <c r="Q78" s="235"/>
      <c r="R78" s="235"/>
      <c r="X78" s="237"/>
      <c r="Y78" s="210"/>
      <c r="Z78" s="210"/>
      <c r="AA78" s="210"/>
      <c r="AB78" s="210"/>
      <c r="AC78" s="240"/>
      <c r="AD78" s="240"/>
      <c r="AE78" s="211"/>
      <c r="AF78" s="211"/>
      <c r="AG78" s="211"/>
      <c r="AH78" s="211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</row>
    <row r="79" spans="1:92" s="229" customFormat="1" ht="11.25">
      <c r="A79" s="231" t="s">
        <v>366</v>
      </c>
      <c r="B79" s="231">
        <v>2</v>
      </c>
      <c r="C79" s="220" t="s">
        <v>184</v>
      </c>
      <c r="D79" s="220" t="s">
        <v>371</v>
      </c>
      <c r="E79" s="220" t="s">
        <v>309</v>
      </c>
      <c r="F79" s="218">
        <v>100.25</v>
      </c>
      <c r="G79" s="222">
        <v>2</v>
      </c>
      <c r="H79" s="206">
        <f t="shared" si="7"/>
        <v>92</v>
      </c>
      <c r="I79" s="206">
        <v>92</v>
      </c>
      <c r="J79" s="206"/>
      <c r="K79" s="206">
        <v>92</v>
      </c>
      <c r="L79" s="22"/>
      <c r="M79" s="22"/>
      <c r="O79" s="68">
        <f>SUM(J78:J79)</f>
        <v>0</v>
      </c>
      <c r="P79" s="68">
        <f>SUM(K78:K79)</f>
        <v>226</v>
      </c>
      <c r="Q79" s="68">
        <f>SUM(L78:L79)</f>
        <v>0</v>
      </c>
      <c r="R79" s="68">
        <f>SUM(M78:M79)</f>
        <v>0</v>
      </c>
      <c r="S79" s="236">
        <f>SUM(O79:R79)</f>
        <v>226</v>
      </c>
      <c r="T79" s="65">
        <f>100*(O79/$S79)</f>
        <v>0</v>
      </c>
      <c r="U79" s="65">
        <f>100*(P79/$S79)</f>
        <v>100</v>
      </c>
      <c r="V79" s="65">
        <f>100*(Q79/$S79)</f>
        <v>0</v>
      </c>
      <c r="W79" s="65">
        <f>100*(R79/$S79)</f>
        <v>0</v>
      </c>
      <c r="X79" s="238">
        <v>21</v>
      </c>
      <c r="Y79" s="206">
        <v>0</v>
      </c>
      <c r="Z79" s="206">
        <v>98.27586206896551</v>
      </c>
      <c r="AA79" s="206">
        <v>1.7241379310344827</v>
      </c>
      <c r="AB79" s="206">
        <v>0</v>
      </c>
      <c r="AC79" s="240"/>
      <c r="AD79" s="240"/>
      <c r="AE79" s="211"/>
      <c r="AF79" s="211"/>
      <c r="AG79" s="211"/>
      <c r="AH79" s="211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</row>
    <row r="80" spans="1:92" s="3" customFormat="1" ht="11.25">
      <c r="A80" s="3" t="s">
        <v>372</v>
      </c>
      <c r="B80" s="3">
        <v>1</v>
      </c>
      <c r="C80" s="216" t="s">
        <v>184</v>
      </c>
      <c r="D80" s="216" t="s">
        <v>373</v>
      </c>
      <c r="E80" s="216" t="s">
        <v>424</v>
      </c>
      <c r="F80" s="11">
        <v>103.9</v>
      </c>
      <c r="G80" s="214">
        <v>16</v>
      </c>
      <c r="H80" s="210">
        <f t="shared" si="7"/>
        <v>7</v>
      </c>
      <c r="I80" s="210">
        <v>7</v>
      </c>
      <c r="J80" s="210"/>
      <c r="L80" s="210">
        <v>7</v>
      </c>
      <c r="M80" s="11"/>
      <c r="O80" s="235"/>
      <c r="P80" s="235"/>
      <c r="Q80" s="235"/>
      <c r="R80" s="235"/>
      <c r="X80" s="237"/>
      <c r="Y80" s="210"/>
      <c r="Z80" s="210"/>
      <c r="AA80" s="210"/>
      <c r="AB80" s="210"/>
      <c r="AC80" s="240"/>
      <c r="AD80" s="240"/>
      <c r="AE80" s="211"/>
      <c r="AF80" s="211"/>
      <c r="AG80" s="211"/>
      <c r="AH80" s="211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</row>
    <row r="81" spans="3:92" s="3" customFormat="1" ht="11.25">
      <c r="C81" s="216" t="s">
        <v>373</v>
      </c>
      <c r="D81" s="216" t="s">
        <v>375</v>
      </c>
      <c r="E81" s="216" t="s">
        <v>261</v>
      </c>
      <c r="F81" s="224">
        <f>F80+(D80-C80)/100</f>
        <v>103.97</v>
      </c>
      <c r="G81" s="214">
        <v>2</v>
      </c>
      <c r="H81" s="210">
        <f t="shared" si="7"/>
        <v>34</v>
      </c>
      <c r="I81" s="210">
        <v>34</v>
      </c>
      <c r="J81" s="210"/>
      <c r="K81" s="210">
        <v>34</v>
      </c>
      <c r="L81" s="11"/>
      <c r="M81" s="11"/>
      <c r="O81" s="235"/>
      <c r="P81" s="235"/>
      <c r="Q81" s="235"/>
      <c r="R81" s="235"/>
      <c r="X81" s="237"/>
      <c r="Y81" s="210"/>
      <c r="Z81" s="210"/>
      <c r="AA81" s="210"/>
      <c r="AB81" s="210"/>
      <c r="AC81" s="240"/>
      <c r="AD81" s="240"/>
      <c r="AE81" s="211"/>
      <c r="AF81" s="211"/>
      <c r="AG81" s="211"/>
      <c r="AH81" s="211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</row>
    <row r="82" spans="3:92" s="3" customFormat="1" ht="11.25">
      <c r="C82" s="216" t="s">
        <v>375</v>
      </c>
      <c r="D82" s="216" t="s">
        <v>376</v>
      </c>
      <c r="E82" s="216" t="s">
        <v>262</v>
      </c>
      <c r="F82" s="224">
        <f>F81+(D81-C81)/100</f>
        <v>104.31</v>
      </c>
      <c r="G82" s="232" t="s">
        <v>377</v>
      </c>
      <c r="H82" s="210">
        <f t="shared" si="7"/>
        <v>5</v>
      </c>
      <c r="I82" s="210">
        <v>5</v>
      </c>
      <c r="J82" s="210"/>
      <c r="K82" s="210">
        <v>5</v>
      </c>
      <c r="L82" s="11"/>
      <c r="M82" s="11"/>
      <c r="O82" s="235"/>
      <c r="P82" s="235"/>
      <c r="Q82" s="235"/>
      <c r="R82" s="235"/>
      <c r="X82" s="237"/>
      <c r="Y82" s="210"/>
      <c r="Z82" s="210"/>
      <c r="AA82" s="210"/>
      <c r="AB82" s="210"/>
      <c r="AC82" s="240"/>
      <c r="AD82" s="240"/>
      <c r="AE82" s="211"/>
      <c r="AF82" s="211"/>
      <c r="AG82" s="211"/>
      <c r="AH82" s="211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</row>
    <row r="83" spans="3:92" s="3" customFormat="1" ht="11.25">
      <c r="C83" s="216" t="s">
        <v>23</v>
      </c>
      <c r="D83" s="216" t="s">
        <v>25</v>
      </c>
      <c r="E83" s="216" t="s">
        <v>373</v>
      </c>
      <c r="F83" s="224">
        <f>F82+(D82-C82)/100</f>
        <v>104.36</v>
      </c>
      <c r="G83" s="214">
        <v>17</v>
      </c>
      <c r="H83" s="210">
        <f t="shared" si="7"/>
        <v>4</v>
      </c>
      <c r="I83" s="210">
        <v>4</v>
      </c>
      <c r="J83" s="210"/>
      <c r="K83" s="11"/>
      <c r="L83" s="11"/>
      <c r="M83" s="210">
        <v>4</v>
      </c>
      <c r="O83" s="235"/>
      <c r="P83" s="235"/>
      <c r="Q83" s="235"/>
      <c r="R83" s="235"/>
      <c r="X83" s="237"/>
      <c r="Y83" s="210"/>
      <c r="Z83" s="210"/>
      <c r="AA83" s="210"/>
      <c r="AB83" s="210"/>
      <c r="AC83" s="240"/>
      <c r="AD83" s="240"/>
      <c r="AE83" s="211"/>
      <c r="AF83" s="211"/>
      <c r="AG83" s="211"/>
      <c r="AH83" s="211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</row>
    <row r="84" spans="3:92" s="229" customFormat="1" ht="11.25">
      <c r="C84" s="207" t="s">
        <v>375</v>
      </c>
      <c r="D84" s="207" t="s">
        <v>27</v>
      </c>
      <c r="E84" s="207" t="s">
        <v>28</v>
      </c>
      <c r="F84" s="225">
        <f>F83+(D83-C83)/100</f>
        <v>104.4</v>
      </c>
      <c r="G84" s="209">
        <v>2</v>
      </c>
      <c r="H84" s="206">
        <f t="shared" si="7"/>
        <v>85</v>
      </c>
      <c r="I84" s="206">
        <v>85</v>
      </c>
      <c r="J84" s="206"/>
      <c r="K84" s="206">
        <v>85</v>
      </c>
      <c r="L84" s="22"/>
      <c r="M84" s="22"/>
      <c r="O84" s="68">
        <f>SUM(J80:J84)</f>
        <v>0</v>
      </c>
      <c r="P84" s="68">
        <f>SUM(K80:K84)</f>
        <v>124</v>
      </c>
      <c r="Q84" s="68">
        <f>SUM(L80:L84)</f>
        <v>7</v>
      </c>
      <c r="R84" s="68">
        <f>SUM(M80:M84)</f>
        <v>4</v>
      </c>
      <c r="S84" s="236">
        <f>SUM(O84:R84)</f>
        <v>135</v>
      </c>
      <c r="T84" s="65">
        <f>100*(O84/$S84)</f>
        <v>0</v>
      </c>
      <c r="U84" s="65">
        <f>100*(P84/$S84)</f>
        <v>91.85185185185185</v>
      </c>
      <c r="V84" s="65">
        <f>100*(Q84/$S84)</f>
        <v>5.185185185185185</v>
      </c>
      <c r="W84" s="65">
        <f>100*(R84/$S84)</f>
        <v>2.9629629629629632</v>
      </c>
      <c r="X84" s="238">
        <v>22</v>
      </c>
      <c r="Y84" s="206">
        <v>0</v>
      </c>
      <c r="Z84" s="206">
        <v>91.85185185185185</v>
      </c>
      <c r="AA84" s="206">
        <v>5.185185185185185</v>
      </c>
      <c r="AB84" s="206">
        <v>2.9629629629629632</v>
      </c>
      <c r="AC84" s="240"/>
      <c r="AD84" s="240"/>
      <c r="AE84" s="211"/>
      <c r="AF84" s="211"/>
      <c r="AG84" s="211"/>
      <c r="AH84" s="211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</row>
    <row r="85" spans="1:92" s="3" customFormat="1" ht="11.25">
      <c r="A85" s="3" t="s">
        <v>58</v>
      </c>
      <c r="B85" s="3">
        <v>1</v>
      </c>
      <c r="C85" s="216" t="s">
        <v>184</v>
      </c>
      <c r="D85" s="216" t="s">
        <v>151</v>
      </c>
      <c r="E85" s="216" t="s">
        <v>424</v>
      </c>
      <c r="F85" s="11">
        <v>108.5</v>
      </c>
      <c r="G85" s="53">
        <v>2</v>
      </c>
      <c r="H85" s="210">
        <f t="shared" si="7"/>
        <v>4</v>
      </c>
      <c r="I85" s="210">
        <v>4</v>
      </c>
      <c r="J85" s="210"/>
      <c r="K85" s="210">
        <v>4</v>
      </c>
      <c r="L85" s="11"/>
      <c r="M85" s="11"/>
      <c r="O85" s="235"/>
      <c r="P85" s="235"/>
      <c r="Q85" s="235"/>
      <c r="R85" s="235"/>
      <c r="X85" s="237"/>
      <c r="Y85" s="210"/>
      <c r="Z85" s="210"/>
      <c r="AA85" s="210"/>
      <c r="AB85" s="210"/>
      <c r="AC85" s="240"/>
      <c r="AD85" s="240"/>
      <c r="AE85" s="211"/>
      <c r="AF85" s="211"/>
      <c r="AG85" s="211"/>
      <c r="AH85" s="211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</row>
    <row r="86" spans="3:92" s="3" customFormat="1" ht="11.25">
      <c r="C86" s="217" t="str">
        <f>D85</f>
        <v>4</v>
      </c>
      <c r="D86" s="216" t="s">
        <v>212</v>
      </c>
      <c r="E86" s="216" t="s">
        <v>169</v>
      </c>
      <c r="F86" s="224">
        <f>F85+(D85-C85)/100</f>
        <v>108.54</v>
      </c>
      <c r="G86" s="233" t="s">
        <v>64</v>
      </c>
      <c r="H86" s="210">
        <f t="shared" si="7"/>
        <v>56</v>
      </c>
      <c r="I86" s="210">
        <v>56</v>
      </c>
      <c r="J86" s="210"/>
      <c r="K86" s="210">
        <v>56</v>
      </c>
      <c r="L86" s="11"/>
      <c r="M86" s="11"/>
      <c r="O86" s="235"/>
      <c r="P86" s="235"/>
      <c r="Q86" s="235"/>
      <c r="R86" s="235"/>
      <c r="X86" s="237"/>
      <c r="Y86" s="210"/>
      <c r="Z86" s="210"/>
      <c r="AA86" s="210"/>
      <c r="AB86" s="210"/>
      <c r="AC86" s="240"/>
      <c r="AD86" s="240"/>
      <c r="AE86" s="211"/>
      <c r="AF86" s="211"/>
      <c r="AG86" s="211"/>
      <c r="AH86" s="211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</row>
    <row r="87" spans="3:92" s="3" customFormat="1" ht="11.25">
      <c r="C87" s="217" t="str">
        <f aca="true" t="shared" si="8" ref="C87:C109">D86</f>
        <v>60</v>
      </c>
      <c r="D87" s="216" t="s">
        <v>213</v>
      </c>
      <c r="E87" s="216" t="s">
        <v>62</v>
      </c>
      <c r="F87" s="224">
        <f>F86+(D86-C86)/100</f>
        <v>109.10000000000001</v>
      </c>
      <c r="G87" s="53">
        <v>2</v>
      </c>
      <c r="H87" s="210">
        <f t="shared" si="7"/>
        <v>62</v>
      </c>
      <c r="I87" s="210">
        <v>62</v>
      </c>
      <c r="J87" s="210"/>
      <c r="K87" s="210">
        <v>62</v>
      </c>
      <c r="L87" s="11"/>
      <c r="M87" s="11"/>
      <c r="O87" s="235"/>
      <c r="P87" s="235"/>
      <c r="Q87" s="235"/>
      <c r="R87" s="235"/>
      <c r="X87" s="237"/>
      <c r="Y87" s="210"/>
      <c r="Z87" s="210"/>
      <c r="AA87" s="210"/>
      <c r="AB87" s="210"/>
      <c r="AC87" s="240"/>
      <c r="AD87" s="240"/>
      <c r="AE87" s="211"/>
      <c r="AF87" s="211"/>
      <c r="AG87" s="211"/>
      <c r="AH87" s="211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</row>
    <row r="88" spans="1:92" s="3" customFormat="1" ht="11.25">
      <c r="A88" s="229"/>
      <c r="B88" s="229"/>
      <c r="C88" s="208" t="str">
        <f t="shared" si="8"/>
        <v>122</v>
      </c>
      <c r="D88" s="207" t="s">
        <v>214</v>
      </c>
      <c r="E88" s="207" t="s">
        <v>63</v>
      </c>
      <c r="F88" s="224">
        <f>F87+(D87-C87)/100</f>
        <v>109.72000000000001</v>
      </c>
      <c r="G88" s="234">
        <v>2</v>
      </c>
      <c r="H88" s="210">
        <f t="shared" si="7"/>
        <v>24</v>
      </c>
      <c r="I88" s="210">
        <v>24</v>
      </c>
      <c r="J88" s="210"/>
      <c r="K88" s="210">
        <v>24</v>
      </c>
      <c r="L88" s="11"/>
      <c r="M88" s="11"/>
      <c r="O88" s="235"/>
      <c r="P88" s="235"/>
      <c r="Q88" s="235"/>
      <c r="R88" s="235"/>
      <c r="X88" s="237"/>
      <c r="Y88" s="210"/>
      <c r="Z88" s="210"/>
      <c r="AA88" s="210"/>
      <c r="AB88" s="210"/>
      <c r="AC88" s="240"/>
      <c r="AD88" s="240"/>
      <c r="AE88" s="211"/>
      <c r="AF88" s="211"/>
      <c r="AG88" s="211"/>
      <c r="AH88" s="211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</row>
    <row r="89" spans="1:92" s="3" customFormat="1" ht="11.25">
      <c r="A89" s="3" t="s">
        <v>58</v>
      </c>
      <c r="B89" s="3">
        <v>2</v>
      </c>
      <c r="C89" s="216" t="s">
        <v>184</v>
      </c>
      <c r="D89" s="216" t="s">
        <v>253</v>
      </c>
      <c r="E89" s="216" t="s">
        <v>16</v>
      </c>
      <c r="F89" s="11">
        <v>109.96</v>
      </c>
      <c r="G89" s="53">
        <v>2</v>
      </c>
      <c r="H89" s="210">
        <f t="shared" si="7"/>
        <v>12</v>
      </c>
      <c r="I89" s="210">
        <v>12</v>
      </c>
      <c r="J89" s="210"/>
      <c r="K89" s="210">
        <v>12</v>
      </c>
      <c r="L89" s="11"/>
      <c r="M89" s="11"/>
      <c r="O89" s="235"/>
      <c r="P89" s="235"/>
      <c r="Q89" s="235"/>
      <c r="R89" s="235"/>
      <c r="X89" s="237"/>
      <c r="Y89" s="210"/>
      <c r="Z89" s="210"/>
      <c r="AA89" s="210"/>
      <c r="AB89" s="210"/>
      <c r="AC89" s="240"/>
      <c r="AD89" s="240"/>
      <c r="AE89" s="211"/>
      <c r="AF89" s="211"/>
      <c r="AG89" s="211"/>
      <c r="AH89" s="211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</row>
    <row r="90" spans="3:92" s="3" customFormat="1" ht="11.25">
      <c r="C90" s="217" t="str">
        <f t="shared" si="8"/>
        <v>12</v>
      </c>
      <c r="D90" s="216" t="s">
        <v>27</v>
      </c>
      <c r="E90" s="216" t="s">
        <v>69</v>
      </c>
      <c r="F90" s="224">
        <f>F89+(D89-C89)/100</f>
        <v>110.08</v>
      </c>
      <c r="G90" s="53">
        <v>2</v>
      </c>
      <c r="H90" s="210">
        <f t="shared" si="7"/>
        <v>114</v>
      </c>
      <c r="I90" s="210">
        <v>114</v>
      </c>
      <c r="J90" s="210"/>
      <c r="K90" s="210">
        <v>114</v>
      </c>
      <c r="L90" s="11"/>
      <c r="M90" s="11"/>
      <c r="O90" s="235"/>
      <c r="P90" s="235"/>
      <c r="Q90" s="235"/>
      <c r="R90" s="235"/>
      <c r="X90" s="237"/>
      <c r="Y90" s="210"/>
      <c r="Z90" s="210"/>
      <c r="AA90" s="210"/>
      <c r="AB90" s="210"/>
      <c r="AC90" s="240"/>
      <c r="AD90" s="240"/>
      <c r="AE90" s="211"/>
      <c r="AF90" s="211"/>
      <c r="AG90" s="211"/>
      <c r="AH90" s="211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</row>
    <row r="91" spans="3:92" s="229" customFormat="1" ht="11.25">
      <c r="C91" s="208" t="str">
        <f t="shared" si="8"/>
        <v>126</v>
      </c>
      <c r="D91" s="207" t="s">
        <v>215</v>
      </c>
      <c r="E91" s="207" t="s">
        <v>70</v>
      </c>
      <c r="F91" s="225">
        <f>F90+(D90-C90)/100</f>
        <v>111.22</v>
      </c>
      <c r="G91" s="234">
        <v>2</v>
      </c>
      <c r="H91" s="206">
        <f t="shared" si="7"/>
        <v>14</v>
      </c>
      <c r="I91" s="206">
        <v>14</v>
      </c>
      <c r="J91" s="206"/>
      <c r="K91" s="206">
        <v>14</v>
      </c>
      <c r="L91" s="22"/>
      <c r="M91" s="22"/>
      <c r="O91" s="68">
        <f>SUM(J85:J91)</f>
        <v>0</v>
      </c>
      <c r="P91" s="68">
        <f>SUM(K85:K91)</f>
        <v>286</v>
      </c>
      <c r="Q91" s="68">
        <f>SUM(L85:L91)</f>
        <v>0</v>
      </c>
      <c r="R91" s="68">
        <f>SUM(M85:M91)</f>
        <v>0</v>
      </c>
      <c r="S91" s="236">
        <f>SUM(O91:R91)</f>
        <v>286</v>
      </c>
      <c r="T91" s="65">
        <f>100*(O91/$S91)</f>
        <v>0</v>
      </c>
      <c r="U91" s="65">
        <f>100*(P91/$S91)</f>
        <v>100</v>
      </c>
      <c r="V91" s="65">
        <f>100*(Q91/$S91)</f>
        <v>0</v>
      </c>
      <c r="W91" s="65">
        <f>100*(R91/$S91)</f>
        <v>0</v>
      </c>
      <c r="X91" s="238">
        <v>23</v>
      </c>
      <c r="Y91" s="206">
        <v>0</v>
      </c>
      <c r="Z91" s="206">
        <v>100</v>
      </c>
      <c r="AA91" s="206">
        <v>0</v>
      </c>
      <c r="AB91" s="206">
        <v>0</v>
      </c>
      <c r="AC91" s="240"/>
      <c r="AD91" s="240"/>
      <c r="AE91" s="211"/>
      <c r="AF91" s="211"/>
      <c r="AG91" s="211"/>
      <c r="AH91" s="211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</row>
    <row r="92" spans="1:92" s="3" customFormat="1" ht="11.25">
      <c r="A92" s="3" t="s">
        <v>75</v>
      </c>
      <c r="B92" s="3">
        <v>1</v>
      </c>
      <c r="C92" s="216" t="s">
        <v>184</v>
      </c>
      <c r="D92" s="216" t="s">
        <v>17</v>
      </c>
      <c r="E92" s="216" t="s">
        <v>424</v>
      </c>
      <c r="F92" s="11">
        <v>113.5</v>
      </c>
      <c r="G92" s="53">
        <v>16</v>
      </c>
      <c r="H92" s="210">
        <f t="shared" si="7"/>
        <v>3</v>
      </c>
      <c r="I92" s="210">
        <v>3</v>
      </c>
      <c r="J92" s="210"/>
      <c r="K92" s="11"/>
      <c r="L92" s="210">
        <v>3</v>
      </c>
      <c r="M92" s="11"/>
      <c r="O92" s="235"/>
      <c r="P92" s="235"/>
      <c r="Q92" s="235"/>
      <c r="R92" s="235"/>
      <c r="X92" s="237"/>
      <c r="Y92" s="210"/>
      <c r="Z92" s="210"/>
      <c r="AA92" s="210"/>
      <c r="AB92" s="210"/>
      <c r="AC92" s="240"/>
      <c r="AD92" s="240"/>
      <c r="AE92" s="211"/>
      <c r="AF92" s="211"/>
      <c r="AG92" s="211"/>
      <c r="AH92" s="211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</row>
    <row r="93" spans="1:92" s="3" customFormat="1" ht="11.25">
      <c r="A93" s="229"/>
      <c r="B93" s="229"/>
      <c r="C93" s="217" t="str">
        <f t="shared" si="8"/>
        <v>3</v>
      </c>
      <c r="D93" s="207" t="s">
        <v>216</v>
      </c>
      <c r="E93" s="207" t="s">
        <v>82</v>
      </c>
      <c r="F93" s="224">
        <f>F92+(D92-C92)/100</f>
        <v>113.53</v>
      </c>
      <c r="G93" s="234">
        <v>2</v>
      </c>
      <c r="H93" s="210">
        <f t="shared" si="7"/>
        <v>133</v>
      </c>
      <c r="I93" s="210">
        <v>133</v>
      </c>
      <c r="J93" s="210"/>
      <c r="K93" s="210">
        <v>133</v>
      </c>
      <c r="L93" s="11"/>
      <c r="M93" s="11"/>
      <c r="O93" s="235"/>
      <c r="P93" s="235"/>
      <c r="Q93" s="235"/>
      <c r="R93" s="235"/>
      <c r="X93" s="237"/>
      <c r="Y93" s="210"/>
      <c r="Z93" s="210"/>
      <c r="AA93" s="210"/>
      <c r="AB93" s="210"/>
      <c r="AC93" s="240"/>
      <c r="AD93" s="240"/>
      <c r="AE93" s="211"/>
      <c r="AF93" s="211"/>
      <c r="AG93" s="211"/>
      <c r="AH93" s="211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</row>
    <row r="94" spans="1:92" s="3" customFormat="1" ht="11.25">
      <c r="A94" s="3" t="s">
        <v>75</v>
      </c>
      <c r="B94" s="3">
        <v>2</v>
      </c>
      <c r="C94" s="216" t="s">
        <v>184</v>
      </c>
      <c r="D94" s="216" t="s">
        <v>217</v>
      </c>
      <c r="E94" s="216" t="s">
        <v>81</v>
      </c>
      <c r="F94" s="11">
        <v>114.86</v>
      </c>
      <c r="G94" s="53">
        <v>2</v>
      </c>
      <c r="H94" s="210">
        <f t="shared" si="7"/>
        <v>73</v>
      </c>
      <c r="I94" s="210">
        <v>73</v>
      </c>
      <c r="J94" s="210"/>
      <c r="K94" s="210">
        <v>73</v>
      </c>
      <c r="L94" s="11"/>
      <c r="M94" s="11"/>
      <c r="O94" s="235"/>
      <c r="P94" s="235"/>
      <c r="Q94" s="235"/>
      <c r="R94" s="235"/>
      <c r="X94" s="237"/>
      <c r="Y94" s="210"/>
      <c r="Z94" s="210"/>
      <c r="AA94" s="210"/>
      <c r="AB94" s="210"/>
      <c r="AC94" s="240"/>
      <c r="AD94" s="240"/>
      <c r="AE94" s="211"/>
      <c r="AF94" s="211"/>
      <c r="AG94" s="211"/>
      <c r="AH94" s="211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</row>
    <row r="95" spans="3:92" s="3" customFormat="1" ht="11.25">
      <c r="C95" s="217" t="str">
        <f t="shared" si="8"/>
        <v>73</v>
      </c>
      <c r="D95" s="216" t="s">
        <v>218</v>
      </c>
      <c r="E95" s="216" t="s">
        <v>152</v>
      </c>
      <c r="F95" s="224">
        <f>F94+(D94-C94)/100</f>
        <v>115.59</v>
      </c>
      <c r="G95" s="53">
        <v>2</v>
      </c>
      <c r="H95" s="210">
        <f t="shared" si="7"/>
        <v>7</v>
      </c>
      <c r="I95" s="210">
        <v>7</v>
      </c>
      <c r="J95" s="210"/>
      <c r="K95" s="210">
        <v>7</v>
      </c>
      <c r="L95" s="11"/>
      <c r="M95" s="11"/>
      <c r="O95" s="235"/>
      <c r="P95" s="235"/>
      <c r="Q95" s="235"/>
      <c r="R95" s="235"/>
      <c r="X95" s="237"/>
      <c r="Y95" s="210"/>
      <c r="Z95" s="210"/>
      <c r="AA95" s="210"/>
      <c r="AB95" s="210"/>
      <c r="AC95" s="240"/>
      <c r="AD95" s="240"/>
      <c r="AE95" s="211"/>
      <c r="AF95" s="211"/>
      <c r="AG95" s="211"/>
      <c r="AH95" s="211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0"/>
      <c r="CL95" s="240"/>
      <c r="CM95" s="240"/>
      <c r="CN95" s="240"/>
    </row>
    <row r="96" spans="3:92" s="3" customFormat="1" ht="11.25">
      <c r="C96" s="217" t="str">
        <f t="shared" si="8"/>
        <v>80</v>
      </c>
      <c r="D96" s="216" t="s">
        <v>219</v>
      </c>
      <c r="E96" s="216" t="s">
        <v>152</v>
      </c>
      <c r="F96" s="224">
        <f>F95+(D95-C95)/100</f>
        <v>115.66</v>
      </c>
      <c r="G96" s="53">
        <v>1</v>
      </c>
      <c r="H96" s="210">
        <f t="shared" si="7"/>
        <v>3</v>
      </c>
      <c r="I96" s="210">
        <v>3</v>
      </c>
      <c r="J96" s="210">
        <v>3</v>
      </c>
      <c r="K96" s="11"/>
      <c r="L96" s="11"/>
      <c r="M96" s="11"/>
      <c r="O96" s="235"/>
      <c r="P96" s="235"/>
      <c r="Q96" s="235"/>
      <c r="R96" s="235"/>
      <c r="X96" s="237"/>
      <c r="Y96" s="210"/>
      <c r="Z96" s="210"/>
      <c r="AA96" s="210"/>
      <c r="AB96" s="210"/>
      <c r="AC96" s="240"/>
      <c r="AD96" s="240"/>
      <c r="AE96" s="211"/>
      <c r="AF96" s="211"/>
      <c r="AG96" s="211"/>
      <c r="AH96" s="211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</row>
    <row r="97" spans="3:92" s="229" customFormat="1" ht="11.25">
      <c r="C97" s="208" t="str">
        <f t="shared" si="8"/>
        <v>83</v>
      </c>
      <c r="D97" s="207" t="s">
        <v>220</v>
      </c>
      <c r="E97" s="207" t="s">
        <v>153</v>
      </c>
      <c r="F97" s="225">
        <f>F96+(D96-C96)/100</f>
        <v>115.69</v>
      </c>
      <c r="G97" s="234">
        <v>2</v>
      </c>
      <c r="H97" s="206">
        <f t="shared" si="7"/>
        <v>41</v>
      </c>
      <c r="I97" s="206">
        <v>41</v>
      </c>
      <c r="J97" s="206"/>
      <c r="K97" s="206">
        <v>41</v>
      </c>
      <c r="L97" s="22"/>
      <c r="M97" s="22"/>
      <c r="O97" s="68">
        <f>SUM(J92:J97)</f>
        <v>3</v>
      </c>
      <c r="P97" s="68">
        <f>SUM(K92:K97)</f>
        <v>254</v>
      </c>
      <c r="Q97" s="68">
        <f>SUM(L92:L97)</f>
        <v>3</v>
      </c>
      <c r="R97" s="68">
        <f>SUM(M92:M97)</f>
        <v>0</v>
      </c>
      <c r="S97" s="236">
        <f>SUM(O97:R97)</f>
        <v>260</v>
      </c>
      <c r="T97" s="65">
        <f>100*(O97/$S97)</f>
        <v>1.153846153846154</v>
      </c>
      <c r="U97" s="65">
        <f>100*(P97/$S97)</f>
        <v>97.6923076923077</v>
      </c>
      <c r="V97" s="65">
        <f>100*(Q97/$S97)</f>
        <v>1.153846153846154</v>
      </c>
      <c r="W97" s="65">
        <f>100*(R97/$S97)</f>
        <v>0</v>
      </c>
      <c r="X97" s="238">
        <v>24</v>
      </c>
      <c r="Y97" s="206">
        <v>1.153846153846154</v>
      </c>
      <c r="Z97" s="206">
        <v>97.6923076923077</v>
      </c>
      <c r="AA97" s="206">
        <v>1.153846153846154</v>
      </c>
      <c r="AB97" s="206">
        <v>0</v>
      </c>
      <c r="AC97" s="240"/>
      <c r="AD97" s="240"/>
      <c r="AE97" s="211"/>
      <c r="AF97" s="211"/>
      <c r="AG97" s="211"/>
      <c r="AH97" s="211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</row>
    <row r="98" spans="1:92" s="3" customFormat="1" ht="11.25">
      <c r="A98" s="3" t="s">
        <v>86</v>
      </c>
      <c r="B98" s="3">
        <v>1</v>
      </c>
      <c r="C98" s="216" t="s">
        <v>184</v>
      </c>
      <c r="D98" s="216" t="s">
        <v>17</v>
      </c>
      <c r="E98" s="216" t="s">
        <v>424</v>
      </c>
      <c r="F98" s="11">
        <v>118.8</v>
      </c>
      <c r="G98" s="53">
        <v>16</v>
      </c>
      <c r="H98" s="210">
        <f t="shared" si="7"/>
        <v>3</v>
      </c>
      <c r="I98" s="210">
        <v>3</v>
      </c>
      <c r="J98" s="210"/>
      <c r="K98" s="11"/>
      <c r="L98" s="210">
        <v>3</v>
      </c>
      <c r="M98" s="11"/>
      <c r="O98" s="235"/>
      <c r="P98" s="235"/>
      <c r="Q98" s="235"/>
      <c r="R98" s="235"/>
      <c r="X98" s="237"/>
      <c r="Y98" s="210"/>
      <c r="Z98" s="210"/>
      <c r="AA98" s="210"/>
      <c r="AB98" s="210"/>
      <c r="AC98" s="240"/>
      <c r="AD98" s="240"/>
      <c r="AE98" s="211"/>
      <c r="AF98" s="211"/>
      <c r="AG98" s="211"/>
      <c r="AH98" s="211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</row>
    <row r="99" spans="3:92" s="3" customFormat="1" ht="11.25">
      <c r="C99" s="217" t="str">
        <f t="shared" si="8"/>
        <v>3</v>
      </c>
      <c r="D99" s="216" t="s">
        <v>221</v>
      </c>
      <c r="E99" s="216" t="s">
        <v>169</v>
      </c>
      <c r="F99" s="224">
        <f>F98+(D98-C98)/100</f>
        <v>118.83</v>
      </c>
      <c r="G99" s="53">
        <v>16</v>
      </c>
      <c r="H99" s="210">
        <f t="shared" si="7"/>
        <v>5</v>
      </c>
      <c r="I99" s="210">
        <v>5</v>
      </c>
      <c r="J99" s="210"/>
      <c r="K99" s="11"/>
      <c r="L99" s="210">
        <v>5</v>
      </c>
      <c r="M99" s="11"/>
      <c r="O99" s="235"/>
      <c r="P99" s="235"/>
      <c r="Q99" s="235"/>
      <c r="R99" s="235"/>
      <c r="X99" s="237"/>
      <c r="Y99" s="210"/>
      <c r="Z99" s="210"/>
      <c r="AA99" s="210"/>
      <c r="AB99" s="210"/>
      <c r="AC99" s="240"/>
      <c r="AD99" s="240"/>
      <c r="AE99" s="211"/>
      <c r="AF99" s="211"/>
      <c r="AG99" s="211"/>
      <c r="AH99" s="211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</row>
    <row r="100" spans="3:92" s="3" customFormat="1" ht="11.25">
      <c r="C100" s="217" t="str">
        <f t="shared" si="8"/>
        <v>8</v>
      </c>
      <c r="D100" s="216" t="s">
        <v>222</v>
      </c>
      <c r="E100" s="216" t="s">
        <v>252</v>
      </c>
      <c r="F100" s="224">
        <f>F99+(D99-C99)/100</f>
        <v>118.88</v>
      </c>
      <c r="G100" s="53">
        <v>2</v>
      </c>
      <c r="H100" s="210">
        <f t="shared" si="7"/>
        <v>58</v>
      </c>
      <c r="I100" s="210">
        <v>58</v>
      </c>
      <c r="J100" s="210"/>
      <c r="K100" s="210">
        <v>58</v>
      </c>
      <c r="L100" s="11"/>
      <c r="M100" s="11"/>
      <c r="O100" s="235"/>
      <c r="P100" s="235"/>
      <c r="Q100" s="235"/>
      <c r="R100" s="235"/>
      <c r="X100" s="237"/>
      <c r="Y100" s="210"/>
      <c r="Z100" s="210"/>
      <c r="AA100" s="210"/>
      <c r="AB100" s="210"/>
      <c r="AC100" s="240"/>
      <c r="AD100" s="240"/>
      <c r="AE100" s="211"/>
      <c r="AF100" s="211"/>
      <c r="AG100" s="211"/>
      <c r="AH100" s="211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</row>
    <row r="101" spans="3:92" s="3" customFormat="1" ht="11.25">
      <c r="C101" s="217" t="str">
        <f t="shared" si="8"/>
        <v>66</v>
      </c>
      <c r="D101" s="216" t="s">
        <v>223</v>
      </c>
      <c r="E101" s="216" t="s">
        <v>90</v>
      </c>
      <c r="F101" s="224">
        <f>F100+(D100-C100)/100</f>
        <v>119.46</v>
      </c>
      <c r="G101" s="53">
        <v>2</v>
      </c>
      <c r="H101" s="210">
        <f t="shared" si="7"/>
        <v>28</v>
      </c>
      <c r="I101" s="210">
        <v>28</v>
      </c>
      <c r="J101" s="210"/>
      <c r="K101" s="210">
        <v>28</v>
      </c>
      <c r="L101" s="11"/>
      <c r="M101" s="11"/>
      <c r="O101" s="235"/>
      <c r="P101" s="235"/>
      <c r="Q101" s="235"/>
      <c r="R101" s="235"/>
      <c r="X101" s="237"/>
      <c r="Y101" s="210"/>
      <c r="Z101" s="210"/>
      <c r="AA101" s="210"/>
      <c r="AB101" s="210"/>
      <c r="AC101" s="240"/>
      <c r="AD101" s="240"/>
      <c r="AE101" s="211"/>
      <c r="AF101" s="211"/>
      <c r="AG101" s="211"/>
      <c r="AH101" s="211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</row>
    <row r="102" spans="1:92" s="3" customFormat="1" ht="11.25">
      <c r="A102" s="229"/>
      <c r="B102" s="229"/>
      <c r="C102" s="217" t="str">
        <f t="shared" si="8"/>
        <v>94</v>
      </c>
      <c r="D102" s="207" t="s">
        <v>224</v>
      </c>
      <c r="E102" s="207" t="s">
        <v>91</v>
      </c>
      <c r="F102" s="224">
        <f>F101+(D101-C101)/100</f>
        <v>119.74</v>
      </c>
      <c r="G102" s="234">
        <v>2</v>
      </c>
      <c r="H102" s="210">
        <f t="shared" si="7"/>
        <v>41</v>
      </c>
      <c r="I102" s="210">
        <v>41</v>
      </c>
      <c r="J102" s="210"/>
      <c r="K102" s="210">
        <v>41</v>
      </c>
      <c r="L102" s="11"/>
      <c r="M102" s="11"/>
      <c r="O102" s="235"/>
      <c r="P102" s="235"/>
      <c r="Q102" s="235"/>
      <c r="R102" s="235"/>
      <c r="X102" s="237"/>
      <c r="Y102" s="210"/>
      <c r="Z102" s="210"/>
      <c r="AA102" s="210"/>
      <c r="AB102" s="210"/>
      <c r="AC102" s="240"/>
      <c r="AD102" s="240"/>
      <c r="AE102" s="211"/>
      <c r="AF102" s="211"/>
      <c r="AG102" s="211"/>
      <c r="AH102" s="211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</row>
    <row r="103" spans="1:92" s="3" customFormat="1" ht="11.25">
      <c r="A103" s="3" t="s">
        <v>86</v>
      </c>
      <c r="B103" s="3">
        <v>2</v>
      </c>
      <c r="C103" s="216" t="s">
        <v>184</v>
      </c>
      <c r="D103" s="216" t="s">
        <v>225</v>
      </c>
      <c r="E103" s="216" t="s">
        <v>92</v>
      </c>
      <c r="F103" s="11">
        <v>119.36</v>
      </c>
      <c r="G103" s="53">
        <v>2</v>
      </c>
      <c r="H103" s="210">
        <f t="shared" si="7"/>
        <v>107</v>
      </c>
      <c r="I103" s="210">
        <v>107</v>
      </c>
      <c r="J103" s="210"/>
      <c r="K103" s="210">
        <v>107</v>
      </c>
      <c r="L103" s="11"/>
      <c r="M103" s="11"/>
      <c r="O103" s="235"/>
      <c r="P103" s="235"/>
      <c r="Q103" s="235"/>
      <c r="R103" s="235"/>
      <c r="X103" s="237"/>
      <c r="Y103" s="210"/>
      <c r="Z103" s="210"/>
      <c r="AA103" s="210"/>
      <c r="AB103" s="210"/>
      <c r="AC103" s="240"/>
      <c r="AD103" s="240"/>
      <c r="AE103" s="211"/>
      <c r="AF103" s="211"/>
      <c r="AG103" s="211"/>
      <c r="AH103" s="211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</row>
    <row r="104" spans="3:92" s="3" customFormat="1" ht="11.25">
      <c r="C104" s="217" t="str">
        <f t="shared" si="8"/>
        <v>107</v>
      </c>
      <c r="D104" s="216" t="s">
        <v>226</v>
      </c>
      <c r="E104" s="216" t="s">
        <v>379</v>
      </c>
      <c r="F104" s="11">
        <v>119.36</v>
      </c>
      <c r="G104" s="53">
        <v>17</v>
      </c>
      <c r="H104" s="210">
        <f t="shared" si="7"/>
        <v>18</v>
      </c>
      <c r="I104" s="210">
        <v>18</v>
      </c>
      <c r="J104" s="210"/>
      <c r="K104" s="11"/>
      <c r="L104" s="11"/>
      <c r="M104" s="210">
        <v>18</v>
      </c>
      <c r="O104" s="235"/>
      <c r="P104" s="235"/>
      <c r="Q104" s="235"/>
      <c r="R104" s="235"/>
      <c r="X104" s="237"/>
      <c r="Y104" s="210"/>
      <c r="Z104" s="210"/>
      <c r="AA104" s="210"/>
      <c r="AB104" s="210"/>
      <c r="AC104" s="240"/>
      <c r="AD104" s="240"/>
      <c r="AE104" s="211"/>
      <c r="AF104" s="211"/>
      <c r="AG104" s="211"/>
      <c r="AH104" s="211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</row>
    <row r="105" spans="3:92" s="229" customFormat="1" ht="11.25">
      <c r="C105" s="208" t="str">
        <f t="shared" si="8"/>
        <v>125</v>
      </c>
      <c r="D105" s="207" t="s">
        <v>227</v>
      </c>
      <c r="E105" s="207" t="s">
        <v>380</v>
      </c>
      <c r="F105" s="22">
        <v>119.36</v>
      </c>
      <c r="G105" s="234">
        <v>2</v>
      </c>
      <c r="H105" s="206">
        <f t="shared" si="7"/>
        <v>25</v>
      </c>
      <c r="I105" s="206">
        <v>25</v>
      </c>
      <c r="J105" s="206"/>
      <c r="K105" s="206">
        <v>25</v>
      </c>
      <c r="L105" s="22"/>
      <c r="M105" s="22"/>
      <c r="O105" s="68">
        <f>SUM(J98:J105)</f>
        <v>0</v>
      </c>
      <c r="P105" s="68">
        <f>SUM(K98:K105)</f>
        <v>259</v>
      </c>
      <c r="Q105" s="68">
        <f>SUM(L98:L105)</f>
        <v>8</v>
      </c>
      <c r="R105" s="68">
        <f>SUM(M98:M105)</f>
        <v>18</v>
      </c>
      <c r="S105" s="236">
        <f>SUM(O105:R105)</f>
        <v>285</v>
      </c>
      <c r="T105" s="65">
        <f>100*(O105/$S105)</f>
        <v>0</v>
      </c>
      <c r="U105" s="65">
        <f>100*(P105/$S105)</f>
        <v>90.87719298245615</v>
      </c>
      <c r="V105" s="65">
        <f>100*(Q105/$S105)</f>
        <v>2.807017543859649</v>
      </c>
      <c r="W105" s="65">
        <f>100*(R105/$S105)</f>
        <v>6.315789473684211</v>
      </c>
      <c r="X105" s="238">
        <v>25</v>
      </c>
      <c r="Y105" s="206">
        <v>0</v>
      </c>
      <c r="Z105" s="206">
        <v>90.87719298245615</v>
      </c>
      <c r="AA105" s="206">
        <v>2.807017543859649</v>
      </c>
      <c r="AB105" s="206">
        <v>6.315789473684211</v>
      </c>
      <c r="AC105" s="240"/>
      <c r="AD105" s="240"/>
      <c r="AE105" s="211"/>
      <c r="AF105" s="211"/>
      <c r="AG105" s="211"/>
      <c r="AH105" s="211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</row>
    <row r="106" spans="1:92" s="3" customFormat="1" ht="11.25">
      <c r="A106" s="3" t="s">
        <v>385</v>
      </c>
      <c r="B106" s="3">
        <v>1</v>
      </c>
      <c r="C106" s="216" t="s">
        <v>184</v>
      </c>
      <c r="D106" s="216" t="s">
        <v>228</v>
      </c>
      <c r="E106" s="216" t="s">
        <v>150</v>
      </c>
      <c r="F106" s="217">
        <v>123</v>
      </c>
      <c r="G106" s="53">
        <v>2</v>
      </c>
      <c r="H106" s="210">
        <f t="shared" si="7"/>
        <v>79</v>
      </c>
      <c r="I106" s="210">
        <v>79</v>
      </c>
      <c r="J106" s="210"/>
      <c r="K106" s="210">
        <v>79</v>
      </c>
      <c r="L106" s="11"/>
      <c r="M106" s="11"/>
      <c r="O106" s="235"/>
      <c r="P106" s="235"/>
      <c r="Q106" s="235"/>
      <c r="R106" s="235"/>
      <c r="X106" s="237"/>
      <c r="Y106" s="210"/>
      <c r="Z106" s="210"/>
      <c r="AA106" s="210"/>
      <c r="AB106" s="210"/>
      <c r="AC106" s="240"/>
      <c r="AD106" s="240"/>
      <c r="AE106" s="211"/>
      <c r="AF106" s="211"/>
      <c r="AG106" s="211"/>
      <c r="AH106" s="211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</row>
    <row r="107" spans="3:92" s="3" customFormat="1" ht="11.25">
      <c r="C107" s="217" t="str">
        <f t="shared" si="8"/>
        <v>79</v>
      </c>
      <c r="D107" s="216" t="s">
        <v>229</v>
      </c>
      <c r="E107" s="216" t="s">
        <v>151</v>
      </c>
      <c r="F107" s="11">
        <v>119.36</v>
      </c>
      <c r="G107" s="53">
        <v>2</v>
      </c>
      <c r="H107" s="210">
        <f t="shared" si="7"/>
        <v>10</v>
      </c>
      <c r="I107" s="210">
        <v>10</v>
      </c>
      <c r="J107" s="210"/>
      <c r="K107" s="210">
        <v>10</v>
      </c>
      <c r="L107" s="11"/>
      <c r="M107" s="11"/>
      <c r="O107" s="235"/>
      <c r="P107" s="235"/>
      <c r="Q107" s="235"/>
      <c r="R107" s="235"/>
      <c r="X107" s="237"/>
      <c r="Y107" s="210"/>
      <c r="Z107" s="210"/>
      <c r="AA107" s="210"/>
      <c r="AB107" s="210"/>
      <c r="AC107" s="240"/>
      <c r="AD107" s="240"/>
      <c r="AE107" s="211"/>
      <c r="AF107" s="211"/>
      <c r="AG107" s="211"/>
      <c r="AH107" s="211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</row>
    <row r="108" spans="3:92" s="3" customFormat="1" ht="11.25">
      <c r="C108" s="217" t="str">
        <f t="shared" si="8"/>
        <v>89</v>
      </c>
      <c r="D108" s="216" t="s">
        <v>230</v>
      </c>
      <c r="E108" s="216" t="s">
        <v>152</v>
      </c>
      <c r="F108" s="11">
        <v>119.36</v>
      </c>
      <c r="G108" s="53">
        <v>2</v>
      </c>
      <c r="H108" s="210">
        <f t="shared" si="7"/>
        <v>9</v>
      </c>
      <c r="I108" s="210">
        <v>9</v>
      </c>
      <c r="J108" s="210"/>
      <c r="K108" s="210">
        <v>9</v>
      </c>
      <c r="L108" s="11"/>
      <c r="M108" s="11"/>
      <c r="O108" s="235"/>
      <c r="P108" s="235"/>
      <c r="Q108" s="235"/>
      <c r="R108" s="235"/>
      <c r="X108" s="237"/>
      <c r="Y108" s="210"/>
      <c r="Z108" s="210"/>
      <c r="AA108" s="210"/>
      <c r="AB108" s="210"/>
      <c r="AC108" s="240"/>
      <c r="AD108" s="240"/>
      <c r="AE108" s="211"/>
      <c r="AF108" s="211"/>
      <c r="AG108" s="211"/>
      <c r="AH108" s="211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</row>
    <row r="109" spans="1:92" s="3" customFormat="1" ht="11.25">
      <c r="A109" s="229"/>
      <c r="B109" s="229"/>
      <c r="C109" s="217" t="str">
        <f t="shared" si="8"/>
        <v>98</v>
      </c>
      <c r="D109" s="207" t="s">
        <v>215</v>
      </c>
      <c r="E109" s="207" t="s">
        <v>398</v>
      </c>
      <c r="F109" s="11">
        <v>119.36</v>
      </c>
      <c r="G109" s="234">
        <v>2</v>
      </c>
      <c r="H109" s="210">
        <f t="shared" si="7"/>
        <v>42</v>
      </c>
      <c r="I109" s="210">
        <v>42</v>
      </c>
      <c r="J109" s="210"/>
      <c r="K109" s="210">
        <v>42</v>
      </c>
      <c r="L109" s="11"/>
      <c r="M109" s="11"/>
      <c r="O109" s="235"/>
      <c r="P109" s="235"/>
      <c r="Q109" s="235"/>
      <c r="R109" s="235"/>
      <c r="X109" s="237"/>
      <c r="Y109" s="210"/>
      <c r="Z109" s="210"/>
      <c r="AA109" s="210"/>
      <c r="AB109" s="210"/>
      <c r="AC109" s="240"/>
      <c r="AD109" s="240"/>
      <c r="AE109" s="211"/>
      <c r="AF109" s="211"/>
      <c r="AG109" s="211"/>
      <c r="AH109" s="211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</row>
    <row r="110" spans="1:92" s="3" customFormat="1" ht="11.25">
      <c r="A110" s="231" t="s">
        <v>385</v>
      </c>
      <c r="B110" s="231">
        <v>2</v>
      </c>
      <c r="C110" s="216" t="s">
        <v>184</v>
      </c>
      <c r="D110" s="220" t="s">
        <v>231</v>
      </c>
      <c r="E110" s="220" t="s">
        <v>0</v>
      </c>
      <c r="F110" s="218">
        <v>124.39</v>
      </c>
      <c r="G110" s="215">
        <v>2</v>
      </c>
      <c r="H110" s="210">
        <f t="shared" si="7"/>
        <v>85</v>
      </c>
      <c r="I110" s="210">
        <v>85</v>
      </c>
      <c r="J110" s="210"/>
      <c r="K110" s="210">
        <v>85</v>
      </c>
      <c r="L110" s="11"/>
      <c r="M110" s="11"/>
      <c r="O110" s="235"/>
      <c r="P110" s="235"/>
      <c r="Q110" s="235"/>
      <c r="R110" s="235"/>
      <c r="X110" s="237"/>
      <c r="Y110" s="210"/>
      <c r="Z110" s="210"/>
      <c r="AA110" s="210"/>
      <c r="AB110" s="210"/>
      <c r="AC110" s="240"/>
      <c r="AD110" s="240"/>
      <c r="AE110" s="211"/>
      <c r="AF110" s="211"/>
      <c r="AG110" s="211"/>
      <c r="AH110" s="211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</row>
    <row r="111" spans="1:92" s="3" customFormat="1" ht="11.25">
      <c r="A111" s="3" t="s">
        <v>385</v>
      </c>
      <c r="B111" s="3">
        <v>3</v>
      </c>
      <c r="C111" s="216" t="s">
        <v>184</v>
      </c>
      <c r="D111" s="216" t="s">
        <v>232</v>
      </c>
      <c r="E111" s="216" t="s">
        <v>424</v>
      </c>
      <c r="F111" s="11">
        <v>125.23</v>
      </c>
      <c r="G111" s="53">
        <v>2</v>
      </c>
      <c r="H111" s="210">
        <f t="shared" si="7"/>
        <v>68</v>
      </c>
      <c r="I111" s="210">
        <v>68</v>
      </c>
      <c r="J111" s="210"/>
      <c r="K111" s="210">
        <v>68</v>
      </c>
      <c r="L111" s="11"/>
      <c r="M111" s="11"/>
      <c r="O111" s="235"/>
      <c r="P111" s="235"/>
      <c r="Q111" s="235"/>
      <c r="R111" s="235"/>
      <c r="X111" s="237"/>
      <c r="Y111" s="210"/>
      <c r="Z111" s="210"/>
      <c r="AA111" s="210"/>
      <c r="AB111" s="210"/>
      <c r="AC111" s="240"/>
      <c r="AD111" s="240"/>
      <c r="AE111" s="211"/>
      <c r="AF111" s="211"/>
      <c r="AG111" s="211"/>
      <c r="AH111" s="211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</row>
    <row r="112" spans="3:92" s="3" customFormat="1" ht="11.25">
      <c r="C112" s="217" t="str">
        <f>D111</f>
        <v>68</v>
      </c>
      <c r="D112" s="216" t="s">
        <v>233</v>
      </c>
      <c r="E112" s="216" t="s">
        <v>261</v>
      </c>
      <c r="F112" s="11">
        <v>119.36</v>
      </c>
      <c r="G112" s="53">
        <v>2</v>
      </c>
      <c r="H112" s="210">
        <f t="shared" si="7"/>
        <v>32</v>
      </c>
      <c r="I112" s="210">
        <v>32</v>
      </c>
      <c r="J112" s="210"/>
      <c r="K112" s="210">
        <v>32</v>
      </c>
      <c r="L112" s="11"/>
      <c r="M112" s="11"/>
      <c r="O112" s="235"/>
      <c r="P112" s="235"/>
      <c r="Q112" s="235"/>
      <c r="R112" s="235"/>
      <c r="X112" s="237"/>
      <c r="Y112" s="210"/>
      <c r="Z112" s="210"/>
      <c r="AA112" s="210"/>
      <c r="AB112" s="210"/>
      <c r="AC112" s="240"/>
      <c r="AD112" s="240"/>
      <c r="AE112" s="211"/>
      <c r="AF112" s="211"/>
      <c r="AG112" s="211"/>
      <c r="AH112" s="211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</row>
    <row r="113" spans="3:92" s="229" customFormat="1" ht="11.25">
      <c r="C113" s="208" t="str">
        <f>D112</f>
        <v>100</v>
      </c>
      <c r="D113" s="207" t="s">
        <v>234</v>
      </c>
      <c r="E113" s="207" t="s">
        <v>262</v>
      </c>
      <c r="F113" s="22">
        <v>119.36</v>
      </c>
      <c r="G113" s="234">
        <v>2</v>
      </c>
      <c r="H113" s="206">
        <f t="shared" si="7"/>
        <v>13</v>
      </c>
      <c r="I113" s="206">
        <v>13</v>
      </c>
      <c r="J113" s="206"/>
      <c r="K113" s="206">
        <v>13</v>
      </c>
      <c r="L113" s="22"/>
      <c r="M113" s="22"/>
      <c r="O113" s="68">
        <f>SUM(J106:J113)</f>
        <v>0</v>
      </c>
      <c r="P113" s="68">
        <f>SUM(K106:K113)</f>
        <v>338</v>
      </c>
      <c r="Q113" s="68">
        <f>SUM(L106:L113)</f>
        <v>0</v>
      </c>
      <c r="R113" s="68">
        <f>SUM(M106:M113)</f>
        <v>0</v>
      </c>
      <c r="S113" s="236">
        <f>SUM(O113:R113)</f>
        <v>338</v>
      </c>
      <c r="T113" s="65">
        <f>100*(O113/$S113)</f>
        <v>0</v>
      </c>
      <c r="U113" s="65">
        <f>100*(P113/$S113)</f>
        <v>100</v>
      </c>
      <c r="V113" s="65">
        <f>100*(Q113/$S113)</f>
        <v>0</v>
      </c>
      <c r="W113" s="65">
        <f>100*(R113/$S113)</f>
        <v>0</v>
      </c>
      <c r="X113" s="238">
        <v>26</v>
      </c>
      <c r="Y113" s="206">
        <v>0</v>
      </c>
      <c r="Z113" s="206">
        <v>100</v>
      </c>
      <c r="AA113" s="206">
        <v>0</v>
      </c>
      <c r="AB113" s="206">
        <v>0</v>
      </c>
      <c r="AC113" s="240"/>
      <c r="AD113" s="240"/>
      <c r="AE113" s="211"/>
      <c r="AF113" s="211"/>
      <c r="AG113" s="211"/>
      <c r="AH113" s="211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</row>
    <row r="114" spans="1:92" s="3" customFormat="1" ht="11.25">
      <c r="A114" s="3" t="s">
        <v>400</v>
      </c>
      <c r="B114" s="3">
        <v>1</v>
      </c>
      <c r="C114" s="216" t="s">
        <v>184</v>
      </c>
      <c r="D114" s="216" t="s">
        <v>373</v>
      </c>
      <c r="E114" s="216" t="s">
        <v>424</v>
      </c>
      <c r="F114" s="217">
        <v>127</v>
      </c>
      <c r="G114" s="53">
        <v>16</v>
      </c>
      <c r="H114" s="210">
        <f t="shared" si="7"/>
        <v>7</v>
      </c>
      <c r="I114" s="210">
        <v>7</v>
      </c>
      <c r="J114" s="210"/>
      <c r="K114" s="11"/>
      <c r="L114" s="210">
        <v>7</v>
      </c>
      <c r="M114" s="11"/>
      <c r="O114" s="235"/>
      <c r="P114" s="235"/>
      <c r="Q114" s="235"/>
      <c r="R114" s="235"/>
      <c r="X114" s="237"/>
      <c r="Y114" s="210"/>
      <c r="Z114" s="210"/>
      <c r="AA114" s="210"/>
      <c r="AB114" s="210"/>
      <c r="AC114" s="240"/>
      <c r="AD114" s="240"/>
      <c r="AE114" s="211"/>
      <c r="AF114" s="211"/>
      <c r="AG114" s="211"/>
      <c r="AH114" s="211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</row>
    <row r="115" spans="3:92" s="3" customFormat="1" ht="11.25">
      <c r="C115" s="217" t="str">
        <f>D114</f>
        <v>7</v>
      </c>
      <c r="D115" s="216" t="s">
        <v>39</v>
      </c>
      <c r="E115" s="216" t="s">
        <v>169</v>
      </c>
      <c r="F115" s="11">
        <v>119.36</v>
      </c>
      <c r="G115" s="53">
        <v>2</v>
      </c>
      <c r="H115" s="210">
        <f t="shared" si="7"/>
        <v>13</v>
      </c>
      <c r="I115" s="210">
        <v>13</v>
      </c>
      <c r="J115" s="210"/>
      <c r="K115" s="210">
        <v>13</v>
      </c>
      <c r="L115" s="11"/>
      <c r="M115" s="11"/>
      <c r="O115" s="235"/>
      <c r="P115" s="235"/>
      <c r="Q115" s="235"/>
      <c r="R115" s="235"/>
      <c r="X115" s="237"/>
      <c r="Y115" s="210"/>
      <c r="Z115" s="210"/>
      <c r="AA115" s="210"/>
      <c r="AB115" s="210"/>
      <c r="AC115" s="240"/>
      <c r="AD115" s="240"/>
      <c r="AE115" s="211"/>
      <c r="AF115" s="211"/>
      <c r="AG115" s="211"/>
      <c r="AH115" s="211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</row>
    <row r="116" spans="1:92" s="3" customFormat="1" ht="11.25">
      <c r="A116" s="11"/>
      <c r="B116" s="11"/>
      <c r="C116" s="217" t="str">
        <f>D115</f>
        <v>20</v>
      </c>
      <c r="D116" s="216" t="s">
        <v>368</v>
      </c>
      <c r="E116" s="216" t="s">
        <v>241</v>
      </c>
      <c r="F116" s="11">
        <v>119.36</v>
      </c>
      <c r="G116" s="53">
        <v>2</v>
      </c>
      <c r="H116" s="210">
        <f t="shared" si="7"/>
        <v>114</v>
      </c>
      <c r="I116" s="210">
        <v>114</v>
      </c>
      <c r="J116" s="210"/>
      <c r="K116" s="210">
        <v>114</v>
      </c>
      <c r="L116" s="11"/>
      <c r="M116" s="11"/>
      <c r="O116" s="235"/>
      <c r="P116" s="235"/>
      <c r="Q116" s="235"/>
      <c r="R116" s="235"/>
      <c r="X116" s="237"/>
      <c r="Y116" s="210"/>
      <c r="Z116" s="210"/>
      <c r="AA116" s="210"/>
      <c r="AB116" s="210"/>
      <c r="AC116" s="240"/>
      <c r="AD116" s="240"/>
      <c r="AE116" s="211"/>
      <c r="AF116" s="211"/>
      <c r="AG116" s="211"/>
      <c r="AH116" s="211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</row>
    <row r="117" spans="1:92" s="3" customFormat="1" ht="11.25">
      <c r="A117" s="11"/>
      <c r="B117" s="11"/>
      <c r="C117" s="217" t="str">
        <f>D116</f>
        <v>134</v>
      </c>
      <c r="D117" s="216" t="s">
        <v>235</v>
      </c>
      <c r="E117" s="216" t="s">
        <v>252</v>
      </c>
      <c r="F117" s="11">
        <v>119.36</v>
      </c>
      <c r="G117" s="53">
        <v>2</v>
      </c>
      <c r="H117" s="210">
        <f t="shared" si="7"/>
        <v>9</v>
      </c>
      <c r="I117" s="210">
        <v>9</v>
      </c>
      <c r="J117" s="210"/>
      <c r="K117" s="210">
        <v>9</v>
      </c>
      <c r="L117" s="11"/>
      <c r="M117" s="11"/>
      <c r="O117" s="235"/>
      <c r="P117" s="235"/>
      <c r="Q117" s="235"/>
      <c r="R117" s="235"/>
      <c r="X117" s="237"/>
      <c r="Y117" s="210"/>
      <c r="Z117" s="210"/>
      <c r="AA117" s="210"/>
      <c r="AB117" s="210"/>
      <c r="AC117" s="240"/>
      <c r="AD117" s="240"/>
      <c r="AE117" s="211"/>
      <c r="AF117" s="211"/>
      <c r="AG117" s="211"/>
      <c r="AH117" s="211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</row>
    <row r="118" spans="1:92" s="3" customFormat="1" ht="11.25">
      <c r="A118" s="22"/>
      <c r="B118" s="22"/>
      <c r="C118" s="217" t="str">
        <f>D117</f>
        <v>143</v>
      </c>
      <c r="D118" s="207" t="s">
        <v>227</v>
      </c>
      <c r="E118" s="207" t="s">
        <v>253</v>
      </c>
      <c r="F118" s="11">
        <v>119.36</v>
      </c>
      <c r="G118" s="234">
        <v>1</v>
      </c>
      <c r="H118" s="210">
        <f t="shared" si="7"/>
        <v>7</v>
      </c>
      <c r="I118" s="210">
        <v>7</v>
      </c>
      <c r="J118" s="210">
        <v>7</v>
      </c>
      <c r="K118" s="11"/>
      <c r="L118" s="11"/>
      <c r="M118" s="11"/>
      <c r="O118" s="235"/>
      <c r="P118" s="235"/>
      <c r="Q118" s="235"/>
      <c r="R118" s="235"/>
      <c r="X118" s="237"/>
      <c r="Y118" s="210"/>
      <c r="Z118" s="210"/>
      <c r="AA118" s="210"/>
      <c r="AB118" s="210"/>
      <c r="AC118" s="240"/>
      <c r="AD118" s="240"/>
      <c r="AE118" s="211"/>
      <c r="AF118" s="211"/>
      <c r="AG118" s="211"/>
      <c r="AH118" s="211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</row>
    <row r="119" spans="1:92" s="3" customFormat="1" ht="11.25">
      <c r="A119" s="11" t="s">
        <v>400</v>
      </c>
      <c r="B119" s="11">
        <v>2</v>
      </c>
      <c r="C119" s="216" t="s">
        <v>184</v>
      </c>
      <c r="D119" s="216" t="s">
        <v>236</v>
      </c>
      <c r="E119" s="216" t="s">
        <v>81</v>
      </c>
      <c r="F119" s="217">
        <v>128.5</v>
      </c>
      <c r="G119" s="53">
        <v>2</v>
      </c>
      <c r="H119" s="210">
        <f t="shared" si="7"/>
        <v>23</v>
      </c>
      <c r="I119" s="210">
        <v>23</v>
      </c>
      <c r="J119" s="210"/>
      <c r="K119" s="210">
        <v>23</v>
      </c>
      <c r="L119" s="11"/>
      <c r="M119" s="11"/>
      <c r="O119" s="235"/>
      <c r="P119" s="235"/>
      <c r="Q119" s="235"/>
      <c r="R119" s="235"/>
      <c r="X119" s="237"/>
      <c r="Y119" s="210"/>
      <c r="Z119" s="210"/>
      <c r="AA119" s="210"/>
      <c r="AB119" s="210"/>
      <c r="AC119" s="240"/>
      <c r="AD119" s="240"/>
      <c r="AE119" s="211"/>
      <c r="AF119" s="211"/>
      <c r="AG119" s="211"/>
      <c r="AH119" s="211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</row>
    <row r="120" spans="1:92" s="3" customFormat="1" ht="11.25">
      <c r="A120" s="11"/>
      <c r="B120" s="11"/>
      <c r="C120" s="217" t="str">
        <f>D119</f>
        <v>23</v>
      </c>
      <c r="D120" s="216" t="s">
        <v>237</v>
      </c>
      <c r="E120" s="216" t="s">
        <v>408</v>
      </c>
      <c r="F120" s="11">
        <v>119.36</v>
      </c>
      <c r="G120" s="53">
        <v>2</v>
      </c>
      <c r="H120" s="210">
        <f t="shared" si="7"/>
        <v>32</v>
      </c>
      <c r="I120" s="210">
        <v>32</v>
      </c>
      <c r="J120" s="210"/>
      <c r="K120" s="210">
        <v>32</v>
      </c>
      <c r="L120" s="11"/>
      <c r="M120" s="11"/>
      <c r="O120" s="235"/>
      <c r="P120" s="235"/>
      <c r="Q120" s="235"/>
      <c r="R120" s="235"/>
      <c r="X120" s="237"/>
      <c r="Y120" s="210"/>
      <c r="Z120" s="210"/>
      <c r="AA120" s="210"/>
      <c r="AB120" s="210"/>
      <c r="AC120" s="240"/>
      <c r="AD120" s="240"/>
      <c r="AE120" s="211"/>
      <c r="AF120" s="211"/>
      <c r="AG120" s="211"/>
      <c r="AH120" s="211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</row>
    <row r="121" spans="1:92" s="229" customFormat="1" ht="11.25">
      <c r="A121" s="22"/>
      <c r="B121" s="22"/>
      <c r="C121" s="208" t="str">
        <f>D120</f>
        <v>55</v>
      </c>
      <c r="D121" s="207" t="s">
        <v>238</v>
      </c>
      <c r="E121" s="207" t="s">
        <v>409</v>
      </c>
      <c r="F121" s="22">
        <v>119.36</v>
      </c>
      <c r="G121" s="234">
        <v>2</v>
      </c>
      <c r="H121" s="206">
        <f t="shared" si="7"/>
        <v>55</v>
      </c>
      <c r="I121" s="206">
        <v>55</v>
      </c>
      <c r="J121" s="206"/>
      <c r="K121" s="206">
        <v>55</v>
      </c>
      <c r="L121" s="22"/>
      <c r="M121" s="22"/>
      <c r="O121" s="68">
        <f>SUM(J114:J121)</f>
        <v>7</v>
      </c>
      <c r="P121" s="68">
        <f>SUM(K114:K121)</f>
        <v>246</v>
      </c>
      <c r="Q121" s="68">
        <f>SUM(L114:L121)</f>
        <v>7</v>
      </c>
      <c r="R121" s="68">
        <f>SUM(M114:M121)</f>
        <v>0</v>
      </c>
      <c r="S121" s="236">
        <f>SUM(O121:R121)</f>
        <v>260</v>
      </c>
      <c r="T121" s="65">
        <f>100*(O121/$S121)</f>
        <v>2.6923076923076925</v>
      </c>
      <c r="U121" s="65">
        <f>100*(P121/$S121)</f>
        <v>94.61538461538461</v>
      </c>
      <c r="V121" s="65">
        <f>100*(Q121/$S121)</f>
        <v>2.6923076923076925</v>
      </c>
      <c r="W121" s="65">
        <f>100*(R121/$S121)</f>
        <v>0</v>
      </c>
      <c r="X121" s="238">
        <v>27</v>
      </c>
      <c r="Y121" s="206">
        <v>2.6923076923076925</v>
      </c>
      <c r="Z121" s="206">
        <v>94.61538461538461</v>
      </c>
      <c r="AA121" s="206">
        <v>2.6923076923076925</v>
      </c>
      <c r="AB121" s="206">
        <v>0</v>
      </c>
      <c r="AC121" s="240"/>
      <c r="AD121" s="240"/>
      <c r="AE121" s="211"/>
      <c r="AF121" s="211"/>
      <c r="AG121" s="211"/>
      <c r="AH121" s="211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0"/>
      <c r="BR121" s="240"/>
      <c r="BS121" s="240"/>
      <c r="BT121" s="240"/>
      <c r="BU121" s="240"/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240"/>
      <c r="CJ121" s="240"/>
      <c r="CK121" s="240"/>
      <c r="CL121" s="240"/>
      <c r="CM121" s="240"/>
      <c r="CN121" s="240"/>
    </row>
    <row r="122" spans="3:4" ht="11.25">
      <c r="C122" s="40"/>
      <c r="D122" s="40"/>
    </row>
    <row r="123" spans="3:4" ht="11.25">
      <c r="C123" s="40"/>
      <c r="D123" s="40"/>
    </row>
    <row r="124" spans="3:4" ht="11.25">
      <c r="C124" s="40"/>
      <c r="D124" s="40"/>
    </row>
    <row r="125" spans="3:4" ht="11.25">
      <c r="C125" s="40"/>
      <c r="D125" s="40"/>
    </row>
    <row r="126" spans="3:4" ht="11.25">
      <c r="C126" s="40"/>
      <c r="D126" s="40"/>
    </row>
    <row r="127" spans="3:4" ht="11.25">
      <c r="C127" s="40"/>
      <c r="D127" s="40"/>
    </row>
    <row r="128" spans="3:4" ht="11.25">
      <c r="C128" s="40"/>
      <c r="D128" s="40"/>
    </row>
    <row r="129" spans="3:4" ht="11.25">
      <c r="C129" s="40"/>
      <c r="D129" s="40"/>
    </row>
    <row r="130" spans="3:4" ht="11.25">
      <c r="C130" s="40"/>
      <c r="D130" s="40"/>
    </row>
    <row r="131" spans="3:4" ht="11.25">
      <c r="C131" s="40"/>
      <c r="D131" s="40"/>
    </row>
    <row r="132" spans="3:4" ht="11.25">
      <c r="C132" s="40"/>
      <c r="D132" s="40"/>
    </row>
    <row r="133" spans="3:4" ht="11.25">
      <c r="C133" s="40"/>
      <c r="D133" s="40"/>
    </row>
    <row r="134" spans="3:4" ht="11.25">
      <c r="C134" s="40"/>
      <c r="D134" s="40"/>
    </row>
    <row r="135" spans="3:4" ht="11.25">
      <c r="C135" s="40"/>
      <c r="D135" s="40"/>
    </row>
    <row r="136" spans="3:4" ht="11.25">
      <c r="C136" s="40"/>
      <c r="D136" s="40"/>
    </row>
    <row r="137" spans="3:4" ht="11.25">
      <c r="C137" s="40"/>
      <c r="D137" s="40"/>
    </row>
    <row r="138" spans="3:4" ht="11.25">
      <c r="C138" s="40"/>
      <c r="D138" s="40"/>
    </row>
    <row r="139" spans="3:4" ht="11.25">
      <c r="C139" s="40"/>
      <c r="D139" s="40"/>
    </row>
    <row r="140" spans="3:4" ht="11.25">
      <c r="C140" s="40"/>
      <c r="D140" s="40"/>
    </row>
    <row r="141" spans="3:4" ht="11.25">
      <c r="C141" s="40"/>
      <c r="D141" s="40"/>
    </row>
    <row r="142" spans="3:4" ht="11.25">
      <c r="C142" s="40"/>
      <c r="D142" s="40"/>
    </row>
    <row r="143" spans="3:4" ht="11.25">
      <c r="C143" s="40"/>
      <c r="D143" s="40"/>
    </row>
    <row r="144" spans="3:4" ht="11.25">
      <c r="C144" s="40"/>
      <c r="D144" s="40"/>
    </row>
    <row r="145" spans="3:4" ht="11.25">
      <c r="C145" s="40"/>
      <c r="D145" s="40"/>
    </row>
    <row r="146" spans="3:4" ht="11.25">
      <c r="C146" s="40"/>
      <c r="D146" s="40"/>
    </row>
    <row r="147" spans="3:4" ht="11.25">
      <c r="C147" s="40"/>
      <c r="D147" s="40"/>
    </row>
    <row r="148" spans="3:4" ht="11.25">
      <c r="C148" s="40"/>
      <c r="D148" s="40"/>
    </row>
    <row r="149" spans="3:4" ht="11.25">
      <c r="C149" s="40"/>
      <c r="D149" s="40"/>
    </row>
    <row r="150" spans="3:4" ht="11.25">
      <c r="C150" s="40"/>
      <c r="D150" s="40"/>
    </row>
    <row r="151" spans="3:4" ht="11.25">
      <c r="C151" s="40"/>
      <c r="D151" s="40"/>
    </row>
    <row r="152" spans="3:4" ht="11.25">
      <c r="C152" s="40"/>
      <c r="D152" s="40"/>
    </row>
    <row r="153" spans="3:4" ht="11.25">
      <c r="C153" s="40"/>
      <c r="D153" s="40"/>
    </row>
    <row r="154" spans="3:4" ht="11.25">
      <c r="C154" s="40"/>
      <c r="D154" s="40"/>
    </row>
    <row r="155" spans="3:4" ht="11.25">
      <c r="C155" s="40"/>
      <c r="D155" s="40"/>
    </row>
    <row r="156" spans="3:4" ht="11.25">
      <c r="C156" s="40"/>
      <c r="D156" s="40"/>
    </row>
    <row r="157" spans="3:4" ht="11.25">
      <c r="C157" s="40"/>
      <c r="D157" s="40"/>
    </row>
    <row r="158" spans="3:4" ht="11.25">
      <c r="C158" s="40"/>
      <c r="D158" s="40"/>
    </row>
    <row r="159" spans="3:4" ht="11.25">
      <c r="C159" s="40"/>
      <c r="D159" s="40"/>
    </row>
    <row r="160" spans="3:4" ht="11.25">
      <c r="C160" s="40"/>
      <c r="D160" s="40"/>
    </row>
    <row r="161" spans="3:4" ht="11.25">
      <c r="C161" s="40"/>
      <c r="D161" s="40"/>
    </row>
    <row r="162" spans="3:4" ht="11.25">
      <c r="C162" s="40"/>
      <c r="D162" s="40"/>
    </row>
    <row r="163" spans="3:4" ht="11.25">
      <c r="C163" s="40"/>
      <c r="D163" s="40"/>
    </row>
    <row r="164" spans="3:4" ht="11.25">
      <c r="C164" s="40"/>
      <c r="D164" s="40"/>
    </row>
    <row r="165" spans="3:4" ht="11.25">
      <c r="C165" s="40"/>
      <c r="D165" s="40"/>
    </row>
    <row r="166" spans="3:4" ht="11.25">
      <c r="C166" s="40"/>
      <c r="D166" s="40"/>
    </row>
    <row r="167" spans="3:4" ht="11.25">
      <c r="C167" s="40"/>
      <c r="D167" s="40"/>
    </row>
    <row r="168" spans="3:4" ht="11.25">
      <c r="C168" s="40"/>
      <c r="D168" s="40"/>
    </row>
    <row r="169" spans="3:4" ht="11.25">
      <c r="C169" s="40"/>
      <c r="D169" s="40"/>
    </row>
    <row r="170" spans="3:4" ht="11.25">
      <c r="C170" s="40"/>
      <c r="D170" s="40"/>
    </row>
    <row r="171" spans="3:4" ht="11.25">
      <c r="C171" s="40"/>
      <c r="D171" s="40"/>
    </row>
    <row r="172" spans="3:4" ht="11.25">
      <c r="C172" s="40"/>
      <c r="D172" s="40"/>
    </row>
    <row r="173" spans="3:4" ht="11.25">
      <c r="C173" s="40"/>
      <c r="D173" s="40"/>
    </row>
    <row r="174" spans="3:4" ht="11.25">
      <c r="C174" s="40"/>
      <c r="D174" s="40"/>
    </row>
    <row r="175" spans="3:4" ht="11.25">
      <c r="C175" s="40"/>
      <c r="D175" s="40"/>
    </row>
    <row r="176" spans="3:4" ht="11.25">
      <c r="C176" s="40"/>
      <c r="D176" s="40"/>
    </row>
    <row r="177" spans="3:4" ht="11.25">
      <c r="C177" s="40"/>
      <c r="D177" s="40"/>
    </row>
    <row r="178" spans="3:4" ht="11.25">
      <c r="C178" s="40"/>
      <c r="D178" s="40"/>
    </row>
    <row r="179" spans="3:4" ht="11.25">
      <c r="C179" s="40"/>
      <c r="D179" s="40"/>
    </row>
    <row r="180" spans="3:4" ht="11.25">
      <c r="C180" s="40"/>
      <c r="D180" s="40"/>
    </row>
    <row r="181" spans="3:4" ht="11.25">
      <c r="C181" s="40"/>
      <c r="D181" s="40"/>
    </row>
    <row r="182" spans="3:4" ht="11.25">
      <c r="C182" s="40"/>
      <c r="D182" s="40"/>
    </row>
    <row r="183" spans="3:4" ht="11.25">
      <c r="C183" s="40"/>
      <c r="D183" s="40"/>
    </row>
    <row r="184" spans="3:4" ht="11.25">
      <c r="C184" s="40"/>
      <c r="D184" s="40"/>
    </row>
    <row r="185" spans="3:4" ht="11.25">
      <c r="C185" s="40"/>
      <c r="D185" s="40"/>
    </row>
    <row r="186" spans="3:4" ht="11.25">
      <c r="C186" s="40"/>
      <c r="D186" s="40"/>
    </row>
    <row r="187" spans="3:4" ht="11.25">
      <c r="C187" s="40"/>
      <c r="D187" s="40"/>
    </row>
    <row r="188" spans="3:4" ht="11.25">
      <c r="C188" s="40"/>
      <c r="D188" s="40"/>
    </row>
    <row r="189" spans="3:4" ht="11.25">
      <c r="C189" s="40"/>
      <c r="D189" s="40"/>
    </row>
    <row r="190" spans="3:4" ht="11.25">
      <c r="C190" s="40"/>
      <c r="D190" s="40"/>
    </row>
    <row r="191" spans="3:4" ht="11.25">
      <c r="C191" s="40"/>
      <c r="D191" s="40"/>
    </row>
    <row r="192" spans="3:4" ht="11.25">
      <c r="C192" s="40"/>
      <c r="D192" s="4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2003-06-16T13:25:51Z</cp:lastPrinted>
  <dcterms:created xsi:type="dcterms:W3CDTF">2003-05-15T11:25:44Z</dcterms:created>
  <dcterms:modified xsi:type="dcterms:W3CDTF">2004-04-26T18:58:35Z</dcterms:modified>
  <cp:category/>
  <cp:version/>
  <cp:contentType/>
  <cp:contentStatus/>
</cp:coreProperties>
</file>