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646 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<sst xmlns="http://schemas.openxmlformats.org/spreadsheetml/2006/main" count="23" uniqueCount="23">
  <si>
    <t>HPC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</si>
  <si>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</si>
  <si>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</si>
  <si>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</si>
  <si>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</si>
  <si>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</si>
  <si>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</si>
  <si>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</si>
  <si>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</si>
  <si>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meas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</si>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</sst>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17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8" sqref="B8"/>
    </sheetView>
  </sheetViews>
  <sheetFormatPr defaultColWidth="11.00390625" defaultRowHeight="12.75"/>
  <cols>
    <col min="1" max="3" width="11.00390625" style="2" customWidth="1"/>
    <col min="4" max="4" width="11.00390625" style="3" customWidth="1"/>
    <col min="5" max="5" width="11.00390625" style="2" customWidth="1"/>
    <col min="6" max="6" width="13.375" style="4" bestFit="1" customWidth="1"/>
    <col min="7" max="16384" width="11.00390625" style="4" customWidth="1"/>
  </cols>
  <sheetData>
    <row r="1" spans="1:9" s="5" customFormat="1" ht="15.75">
      <c r="A1" s="1"/>
      <c r="B1" s="1" t="s">
        <v>0</v>
      </c>
      <c r="C1" s="2" t="s">
        <v>1</v>
      </c>
      <c r="D1" s="3"/>
      <c r="E1" s="4"/>
      <c r="F1" s="4"/>
      <c r="G1" s="2" t="s">
        <v>2</v>
      </c>
      <c r="I1" s="4" t="s">
        <v>3</v>
      </c>
    </row>
    <row r="2" spans="5:7" ht="15.75">
      <c r="E2" s="5" t="s">
        <v>4</v>
      </c>
      <c r="F2" s="6" t="s">
        <v>5</v>
      </c>
      <c r="G2" s="2"/>
    </row>
    <row r="3" spans="1:7" ht="15.75">
      <c r="A3" s="2">
        <v>0</v>
      </c>
      <c r="C3" s="2">
        <v>0</v>
      </c>
      <c r="E3" s="4"/>
      <c r="F3" s="6">
        <f>1000*1/SLOPE(C3:C9,B3:B9)</f>
        <v>74.50606451701816</v>
      </c>
      <c r="G3" s="2">
        <f>INTERCEPT(B4:B6,A4:A6)</f>
        <v>2.7671954022988405</v>
      </c>
    </row>
    <row r="4" spans="1:9" ht="15.75">
      <c r="A4" s="2">
        <v>35.8</v>
      </c>
      <c r="B4" s="2">
        <v>5.334</v>
      </c>
      <c r="C4" s="2">
        <f>(A4-$A$3)/2/3*(1/($G$16*(0.6/$G$16)^$G$18)+4/($G$16*(0.6/$G$16)^($G$18*EXP(-((A4+$A$3)/2)/$G$20)))+1/($G$16*(0.6/$G$16)^($G$18*EXP(-(A4/$G$20)))))</f>
        <v>39.80289141652162</v>
      </c>
      <c r="E4" s="7"/>
      <c r="F4" s="7" t="s">
        <v>6</v>
      </c>
      <c r="I4" s="8">
        <f>SLOPE(E4:E6,A4:A6)*1000</f>
        <v>-527.0179654022733</v>
      </c>
    </row>
    <row r="5" spans="1:9" ht="15.75">
      <c r="A5" s="2">
        <v>64.8</v>
      </c>
      <c r="B5" s="2">
        <v>7.746</v>
      </c>
      <c r="C5" s="2">
        <f>(A5-$A$3)/2/3*(1/($G$16*(0.6/$G$16)^$G$18)+4/($G$16*(0.6/$G$16)^($G$18*EXP(-((A5+$A$3)/2)/$G$20)))+1/($G$16*(0.6/$G$16)^($G$18*EXP(-(A5/$G$20)))))</f>
        <v>69.32795215281254</v>
      </c>
      <c r="E5" s="7">
        <f>1000*1/SLOPE(C4:C5,B4:B5)</f>
        <v>81.69331204915268</v>
      </c>
      <c r="F5" s="9">
        <f>CORREL(C3:C9,B3:B9)</f>
        <v>0.9982406584195684</v>
      </c>
      <c r="I5" s="8"/>
    </row>
    <row r="6" spans="1:5" ht="15.75">
      <c r="A6" s="2">
        <v>93.8</v>
      </c>
      <c r="B6" s="2">
        <v>9.634</v>
      </c>
      <c r="C6" s="2">
        <f>(A6-$A$3)/2/3*(1/($G$16*(0.6/$G$16)^$G$18)+4/($G$16*(0.6/$G$16)^($G$18*EXP(-((A6+$A$3)/2)/$G$20)))+1/($G$16*(0.6/$G$16)^($G$18*EXP(-(A6/$G$20)))))</f>
        <v>97.75749499699647</v>
      </c>
      <c r="E6" s="7">
        <f>1000*1/SLOPE(C5:C6,B5:B6)</f>
        <v>66.40979105248665</v>
      </c>
    </row>
    <row r="7" spans="5:6" ht="15.75">
      <c r="E7" s="4"/>
      <c r="F7" s="10"/>
    </row>
    <row r="8" spans="5:6" ht="15.75">
      <c r="E8" s="4"/>
      <c r="F8" s="6" t="s">
        <v>7</v>
      </c>
    </row>
    <row r="9" spans="5:6" ht="15.75">
      <c r="E9" s="4"/>
      <c r="F9" s="6">
        <f>1000*SLOPE(B3:B9,A3:A9)</f>
        <v>74.1379310344829</v>
      </c>
    </row>
    <row r="10" spans="5:6" ht="15.75">
      <c r="E10" s="4"/>
      <c r="F10" s="7" t="s">
        <v>8</v>
      </c>
    </row>
    <row r="11" spans="5:6" ht="15.75">
      <c r="E11" s="4"/>
      <c r="F11" s="9">
        <f>CORREL(B3:B9,A3:A9)</f>
        <v>0.9975341551723141</v>
      </c>
    </row>
    <row r="12" spans="1:9" ht="15.75">
      <c r="A12" s="11"/>
      <c r="B12" s="11"/>
      <c r="C12" s="11"/>
      <c r="D12" s="12"/>
      <c r="E12" s="11"/>
      <c r="F12" s="13"/>
      <c r="G12" s="13"/>
      <c r="H12" s="13"/>
      <c r="I12" s="13"/>
    </row>
    <row r="13" spans="1:9" s="5" customFormat="1" ht="15.75">
      <c r="A13" s="1"/>
      <c r="B13" s="1" t="s">
        <v>9</v>
      </c>
      <c r="C13" s="1" t="s">
        <v>10</v>
      </c>
      <c r="D13" s="14" t="s">
        <v>11</v>
      </c>
      <c r="E13" s="2" t="s">
        <v>12</v>
      </c>
      <c r="F13" s="4"/>
      <c r="G13" s="4" t="s">
        <v>13</v>
      </c>
      <c r="H13" s="4"/>
      <c r="I13" s="4"/>
    </row>
    <row r="14" spans="1:5" ht="15.75">
      <c r="A14" s="2">
        <v>0</v>
      </c>
      <c r="C14" s="1"/>
      <c r="D14" s="3">
        <f aca="true" t="shared" si="0" ref="D14:D29">$G$16^(1-$G$18*EXP(-A14/$G$20))*0.6^($G$18*EXP(-A14/$G$20))</f>
        <v>0.8343606061576778</v>
      </c>
      <c r="E14" s="2">
        <v>0</v>
      </c>
    </row>
    <row r="15" spans="1:7" ht="15.75">
      <c r="A15" s="2">
        <v>0.9</v>
      </c>
      <c r="B15" s="2">
        <v>0.9189</v>
      </c>
      <c r="C15" s="2">
        <f aca="true" t="shared" si="1" ref="C15:C30">B15*(1+($H$26+$H$27*A15)/(1282900)+($H$28+A15*$H$29-$H$30)/400)</f>
        <v>0.9189</v>
      </c>
      <c r="D15" s="3">
        <f t="shared" si="0"/>
        <v>0.8383915229951122</v>
      </c>
      <c r="E15" s="2">
        <f>E14+(A15-A14)/D15</f>
        <v>1.0734841363672125</v>
      </c>
      <c r="G15" s="4" t="s">
        <v>14</v>
      </c>
    </row>
    <row r="16" spans="1:7" ht="15.75">
      <c r="A16" s="2">
        <v>3.75</v>
      </c>
      <c r="B16" s="2">
        <v>0.9</v>
      </c>
      <c r="C16" s="2">
        <f t="shared" si="1"/>
        <v>0.9</v>
      </c>
      <c r="D16" s="3">
        <f t="shared" si="0"/>
        <v>0.8507680460755301</v>
      </c>
      <c r="E16" s="2">
        <f aca="true" t="shared" si="2" ref="E16:E31">E15+(A16-A15)/D16</f>
        <v>4.423398385199944</v>
      </c>
      <c r="G16" s="4">
        <v>1.07</v>
      </c>
    </row>
    <row r="17" spans="1:7" ht="15.75">
      <c r="A17" s="2">
        <v>5.75</v>
      </c>
      <c r="B17" s="2">
        <v>0.9221</v>
      </c>
      <c r="C17" s="2">
        <f t="shared" si="1"/>
        <v>0.9221</v>
      </c>
      <c r="D17" s="3">
        <f t="shared" si="0"/>
        <v>0.8591077741001133</v>
      </c>
      <c r="E17" s="2">
        <f t="shared" si="2"/>
        <v>6.751395011810537</v>
      </c>
      <c r="G17" s="4" t="s">
        <v>15</v>
      </c>
    </row>
    <row r="18" spans="1:7" ht="15.75">
      <c r="A18" s="2">
        <v>8.75</v>
      </c>
      <c r="B18" s="2">
        <v>0.864</v>
      </c>
      <c r="C18" s="2">
        <f t="shared" si="1"/>
        <v>0.864</v>
      </c>
      <c r="D18" s="3">
        <f t="shared" si="0"/>
        <v>0.8710975900844656</v>
      </c>
      <c r="E18" s="2">
        <f t="shared" si="2"/>
        <v>10.195326018104684</v>
      </c>
      <c r="G18" s="4">
        <v>0.43</v>
      </c>
    </row>
    <row r="19" spans="1:7" ht="15.75">
      <c r="A19" s="2">
        <v>11.75</v>
      </c>
      <c r="B19" s="2">
        <v>0.8091</v>
      </c>
      <c r="C19" s="2">
        <f t="shared" si="1"/>
        <v>0.8091</v>
      </c>
      <c r="D19" s="3">
        <f t="shared" si="0"/>
        <v>0.882482187802308</v>
      </c>
      <c r="E19" s="2">
        <f t="shared" si="2"/>
        <v>13.594828060713677</v>
      </c>
      <c r="G19" s="4" t="s">
        <v>16</v>
      </c>
    </row>
    <row r="20" spans="1:7" ht="15.75">
      <c r="A20" s="2">
        <v>17.4</v>
      </c>
      <c r="B20" s="2">
        <v>0.9301</v>
      </c>
      <c r="C20" s="2">
        <f t="shared" si="1"/>
        <v>0.9301</v>
      </c>
      <c r="D20" s="3">
        <f t="shared" si="0"/>
        <v>0.9023554469734061</v>
      </c>
      <c r="E20" s="2">
        <f t="shared" si="2"/>
        <v>19.8562187565317</v>
      </c>
      <c r="G20" s="4">
        <v>46</v>
      </c>
    </row>
    <row r="21" spans="1:5" ht="15.75">
      <c r="A21" s="2">
        <v>20.25</v>
      </c>
      <c r="B21" s="2">
        <v>0.8573</v>
      </c>
      <c r="C21" s="2">
        <f t="shared" si="1"/>
        <v>0.8573</v>
      </c>
      <c r="D21" s="3">
        <f t="shared" si="0"/>
        <v>0.9116405932420797</v>
      </c>
      <c r="E21" s="2">
        <f t="shared" si="2"/>
        <v>22.982450761914993</v>
      </c>
    </row>
    <row r="22" spans="1:5" ht="15.75">
      <c r="A22" s="2">
        <v>23</v>
      </c>
      <c r="B22" s="2">
        <v>0.9339</v>
      </c>
      <c r="C22" s="2">
        <f t="shared" si="1"/>
        <v>0.9339</v>
      </c>
      <c r="D22" s="3">
        <f t="shared" si="0"/>
        <v>0.9201534918806418</v>
      </c>
      <c r="E22" s="2">
        <f t="shared" si="2"/>
        <v>25.971082576352227</v>
      </c>
    </row>
    <row r="23" spans="1:5" ht="15.75">
      <c r="A23" s="2">
        <v>26.95</v>
      </c>
      <c r="B23" s="2">
        <v>0.9016</v>
      </c>
      <c r="C23" s="2">
        <f t="shared" si="1"/>
        <v>0.9016</v>
      </c>
      <c r="D23" s="3">
        <f t="shared" si="0"/>
        <v>0.9316482019057055</v>
      </c>
      <c r="E23" s="2">
        <f t="shared" si="2"/>
        <v>30.210880379772224</v>
      </c>
    </row>
    <row r="24" spans="1:7" ht="15.75">
      <c r="A24" s="2">
        <v>29.95</v>
      </c>
      <c r="B24" s="2">
        <v>1.023</v>
      </c>
      <c r="C24" s="2">
        <f t="shared" si="1"/>
        <v>1.023</v>
      </c>
      <c r="D24" s="3">
        <f t="shared" si="0"/>
        <v>0.9398281450173436</v>
      </c>
      <c r="E24" s="2">
        <f t="shared" si="2"/>
        <v>33.40295333045475</v>
      </c>
      <c r="G24" s="15" t="s">
        <v>17</v>
      </c>
    </row>
    <row r="25" spans="1:5" ht="15.75">
      <c r="A25" s="2">
        <v>32.95</v>
      </c>
      <c r="B25" s="2">
        <v>0.9866</v>
      </c>
      <c r="C25" s="2">
        <f t="shared" si="1"/>
        <v>0.9866</v>
      </c>
      <c r="D25" s="3">
        <f t="shared" si="0"/>
        <v>0.9475567873500081</v>
      </c>
      <c r="E25" s="2">
        <f t="shared" si="2"/>
        <v>36.5689904904966</v>
      </c>
    </row>
    <row r="26" spans="1:9" ht="15.75">
      <c r="A26" s="2">
        <v>36.47</v>
      </c>
      <c r="B26" s="2">
        <v>0.8962</v>
      </c>
      <c r="C26" s="2">
        <f t="shared" si="1"/>
        <v>0.8962</v>
      </c>
      <c r="D26" s="3">
        <f t="shared" si="0"/>
        <v>0.9560779334031465</v>
      </c>
      <c r="E26" s="2">
        <f t="shared" si="2"/>
        <v>40.250698724751736</v>
      </c>
      <c r="G26" s="4" t="s">
        <v>18</v>
      </c>
      <c r="I26" s="2">
        <v>3450</v>
      </c>
    </row>
    <row r="27" spans="1:9" ht="15.75">
      <c r="A27" s="2">
        <v>39.55</v>
      </c>
      <c r="B27" s="2">
        <v>1.0088</v>
      </c>
      <c r="C27" s="2">
        <f t="shared" si="1"/>
        <v>1.0088</v>
      </c>
      <c r="D27" s="3">
        <f t="shared" si="0"/>
        <v>0.9630739693438658</v>
      </c>
      <c r="E27" s="2">
        <f t="shared" si="2"/>
        <v>43.448791600315985</v>
      </c>
      <c r="G27" s="4" t="s">
        <v>19</v>
      </c>
      <c r="I27" s="2">
        <v>1.8</v>
      </c>
    </row>
    <row r="28" spans="1:9" ht="15.75">
      <c r="A28" s="2">
        <v>42.56</v>
      </c>
      <c r="B28" s="2">
        <v>0.9661</v>
      </c>
      <c r="C28" s="2">
        <f t="shared" si="1"/>
        <v>0.9661</v>
      </c>
      <c r="D28" s="3">
        <f t="shared" si="0"/>
        <v>0.9695178406347654</v>
      </c>
      <c r="E28" s="2">
        <f t="shared" si="2"/>
        <v>46.55342760993216</v>
      </c>
      <c r="G28" s="4" t="s">
        <v>20</v>
      </c>
      <c r="I28" s="2">
        <f>B3</f>
        <v>0</v>
      </c>
    </row>
    <row r="29" spans="1:9" ht="15.75">
      <c r="A29" s="2">
        <v>46.25</v>
      </c>
      <c r="B29" s="2">
        <v>0.9954</v>
      </c>
      <c r="C29" s="2">
        <f t="shared" si="1"/>
        <v>0.9954</v>
      </c>
      <c r="D29" s="3">
        <f t="shared" si="0"/>
        <v>0.9769158814367543</v>
      </c>
      <c r="E29" s="2">
        <f t="shared" si="2"/>
        <v>50.33062078502222</v>
      </c>
      <c r="G29" s="4" t="s">
        <v>21</v>
      </c>
      <c r="I29" s="2">
        <f>F9/1000</f>
        <v>0.0741379310344829</v>
      </c>
    </row>
    <row r="30" spans="1:9" ht="15.75">
      <c r="A30" s="2">
        <v>49.25</v>
      </c>
      <c r="B30" s="2">
        <v>1.0598</v>
      </c>
      <c r="C30" s="2">
        <f t="shared" si="1"/>
        <v>1.0598</v>
      </c>
      <c r="D30" s="3">
        <f aca="true" t="shared" si="3" ref="D30:D45">$G$16^(1-$G$18*EXP(-A30/$G$20))*0.6^($G$18*EXP(-A30/$G$20))</f>
        <v>0.9825456350865949</v>
      </c>
      <c r="E30" s="2">
        <f t="shared" si="2"/>
        <v>53.38391408038717</v>
      </c>
      <c r="G30" s="4" t="s">
        <v>22</v>
      </c>
      <c r="I30" s="2">
        <v>15</v>
      </c>
    </row>
    <row r="31" spans="1:5" ht="15.75">
      <c r="A31" s="2">
        <v>52.25</v>
      </c>
      <c r="B31" s="2">
        <v>1.05</v>
      </c>
      <c r="C31" s="2">
        <f aca="true" t="shared" si="4" ref="C31:C46">B31*(1+($H$26+$H$27*A31)/(1282900)+($H$28+A31*$H$29-$H$30)/400)</f>
        <v>1.05</v>
      </c>
      <c r="D31" s="3">
        <f t="shared" si="3"/>
        <v>0.9878493789900992</v>
      </c>
      <c r="E31" s="2">
        <f t="shared" si="2"/>
        <v>56.42081430404978</v>
      </c>
    </row>
    <row r="32" spans="1:5" ht="15.75">
      <c r="A32" s="2">
        <v>55.6</v>
      </c>
      <c r="B32" s="2">
        <v>1.0243</v>
      </c>
      <c r="C32" s="2">
        <f t="shared" si="4"/>
        <v>1.0243</v>
      </c>
      <c r="D32" s="3">
        <f t="shared" si="3"/>
        <v>0.9934076121900773</v>
      </c>
      <c r="E32" s="2">
        <f aca="true" t="shared" si="5" ref="E32:E46">E31+(A32-A31)/D32</f>
        <v>59.79304535894833</v>
      </c>
    </row>
    <row r="33" spans="1:5" ht="15.75">
      <c r="A33" s="2">
        <v>57.98</v>
      </c>
      <c r="B33" s="2">
        <v>0.9971</v>
      </c>
      <c r="C33" s="2">
        <f t="shared" si="4"/>
        <v>0.9971</v>
      </c>
      <c r="D33" s="3">
        <f t="shared" si="3"/>
        <v>0.9971349923504715</v>
      </c>
      <c r="E33" s="2">
        <f t="shared" si="5"/>
        <v>62.17988366896471</v>
      </c>
    </row>
    <row r="34" spans="1:5" ht="15.75">
      <c r="A34" s="2">
        <v>60.98</v>
      </c>
      <c r="B34" s="2">
        <v>1.013</v>
      </c>
      <c r="C34" s="2">
        <f t="shared" si="4"/>
        <v>1.013</v>
      </c>
      <c r="D34" s="3">
        <f t="shared" si="3"/>
        <v>1.0015849921568802</v>
      </c>
      <c r="E34" s="2">
        <f t="shared" si="5"/>
        <v>65.17513621716793</v>
      </c>
    </row>
    <row r="35" spans="1:5" ht="15.75">
      <c r="A35" s="2">
        <v>63.38</v>
      </c>
      <c r="B35" s="2">
        <v>1.015</v>
      </c>
      <c r="C35" s="2">
        <f t="shared" si="4"/>
        <v>1.015</v>
      </c>
      <c r="D35" s="3">
        <f t="shared" si="3"/>
        <v>1.0049549715349573</v>
      </c>
      <c r="E35" s="2">
        <f t="shared" si="5"/>
        <v>67.56330291913893</v>
      </c>
    </row>
    <row r="36" spans="1:5" ht="15.75">
      <c r="A36" s="2">
        <v>65.55</v>
      </c>
      <c r="B36" s="2">
        <v>1.0569</v>
      </c>
      <c r="C36" s="2">
        <f t="shared" si="4"/>
        <v>1.0569</v>
      </c>
      <c r="D36" s="3">
        <f t="shared" si="3"/>
        <v>1.0078633472473477</v>
      </c>
      <c r="E36" s="2">
        <f t="shared" si="5"/>
        <v>69.71637258471081</v>
      </c>
    </row>
    <row r="37" spans="1:5" ht="15.75">
      <c r="A37" s="2">
        <v>68.55</v>
      </c>
      <c r="B37" s="2">
        <v>0.9711</v>
      </c>
      <c r="C37" s="2">
        <f t="shared" si="4"/>
        <v>0.9711</v>
      </c>
      <c r="D37" s="3">
        <f t="shared" si="3"/>
        <v>1.0116774386908272</v>
      </c>
      <c r="E37" s="2">
        <f t="shared" si="5"/>
        <v>72.68174463440502</v>
      </c>
    </row>
    <row r="38" spans="1:5" ht="15.75">
      <c r="A38" s="2">
        <v>71.55</v>
      </c>
      <c r="B38" s="2">
        <v>0.9992</v>
      </c>
      <c r="C38" s="2">
        <f t="shared" si="4"/>
        <v>0.9992</v>
      </c>
      <c r="D38" s="3">
        <f t="shared" si="3"/>
        <v>1.0152638173780208</v>
      </c>
      <c r="E38" s="2">
        <f t="shared" si="5"/>
        <v>75.63664162634912</v>
      </c>
    </row>
    <row r="39" spans="1:5" ht="15.75">
      <c r="A39" s="2">
        <v>75.15</v>
      </c>
      <c r="B39" s="2">
        <v>1.1549</v>
      </c>
      <c r="C39" s="2">
        <f t="shared" si="4"/>
        <v>1.1549</v>
      </c>
      <c r="D39" s="3">
        <f t="shared" si="3"/>
        <v>1.0192848922712574</v>
      </c>
      <c r="E39" s="2">
        <f t="shared" si="5"/>
        <v>79.1685295482609</v>
      </c>
    </row>
    <row r="40" spans="1:5" ht="15.75">
      <c r="A40" s="2">
        <v>78.15</v>
      </c>
      <c r="B40" s="2">
        <v>1.1674</v>
      </c>
      <c r="C40" s="2">
        <f t="shared" si="4"/>
        <v>1.1674</v>
      </c>
      <c r="D40" s="3">
        <f t="shared" si="3"/>
        <v>1.0224145373322473</v>
      </c>
      <c r="E40" s="2">
        <f t="shared" si="5"/>
        <v>82.1027601274033</v>
      </c>
    </row>
    <row r="41" spans="1:5" ht="15.75">
      <c r="A41" s="2">
        <v>81.15</v>
      </c>
      <c r="B41" s="2">
        <v>1.0192</v>
      </c>
      <c r="C41" s="2">
        <f t="shared" si="4"/>
        <v>1.0192</v>
      </c>
      <c r="D41" s="3">
        <f t="shared" si="3"/>
        <v>1.025355306322906</v>
      </c>
      <c r="E41" s="2">
        <f t="shared" si="5"/>
        <v>85.02857519024089</v>
      </c>
    </row>
    <row r="42" spans="1:5" ht="15.75">
      <c r="A42" s="2">
        <v>84.85</v>
      </c>
      <c r="B42" s="2">
        <v>0.892</v>
      </c>
      <c r="C42" s="2">
        <f t="shared" si="4"/>
        <v>0.892</v>
      </c>
      <c r="D42" s="3">
        <f t="shared" si="3"/>
        <v>1.028738232304359</v>
      </c>
      <c r="E42" s="2">
        <f t="shared" si="5"/>
        <v>88.62521414445963</v>
      </c>
    </row>
    <row r="43" spans="1:5" ht="15.75">
      <c r="A43" s="2">
        <v>87.85</v>
      </c>
      <c r="B43" s="2">
        <v>1.0251</v>
      </c>
      <c r="C43" s="2">
        <f t="shared" si="4"/>
        <v>1.0251</v>
      </c>
      <c r="D43" s="3">
        <f t="shared" si="3"/>
        <v>1.0312956299818594</v>
      </c>
      <c r="E43" s="2">
        <f t="shared" si="5"/>
        <v>91.5341763399581</v>
      </c>
    </row>
    <row r="44" spans="1:5" ht="15.75">
      <c r="A44" s="2">
        <v>94.55</v>
      </c>
      <c r="B44" s="2">
        <v>1.0785</v>
      </c>
      <c r="C44" s="2">
        <f t="shared" si="4"/>
        <v>1.0785</v>
      </c>
      <c r="D44" s="3">
        <f t="shared" si="3"/>
        <v>1.0364585190211293</v>
      </c>
      <c r="E44" s="2">
        <f t="shared" si="5"/>
        <v>97.99849678987609</v>
      </c>
    </row>
    <row r="45" spans="1:5" ht="15.75">
      <c r="A45" s="2">
        <v>97.55</v>
      </c>
      <c r="B45" s="2">
        <v>1.0584</v>
      </c>
      <c r="C45" s="2">
        <f t="shared" si="4"/>
        <v>1.0584</v>
      </c>
      <c r="D45" s="3">
        <f t="shared" si="3"/>
        <v>1.0385447542824733</v>
      </c>
      <c r="E45" s="2">
        <f t="shared" si="5"/>
        <v>100.88715419980416</v>
      </c>
    </row>
    <row r="46" spans="1:5" ht="15.75">
      <c r="A46" s="2">
        <v>100.36</v>
      </c>
      <c r="B46" s="2">
        <v>0.9644</v>
      </c>
      <c r="C46" s="2">
        <f t="shared" si="4"/>
        <v>0.9644</v>
      </c>
      <c r="D46" s="3">
        <f>$G$16^(1-$G$18*EXP(-A46/$G$20))*0.6^($G$18*EXP(-A46/$G$20))</f>
        <v>1.0403827007087585</v>
      </c>
      <c r="E46" s="2">
        <f t="shared" si="5"/>
        <v>103.5880833848874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