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4905" activeTab="0"/>
  </bookViews>
  <sheets>
    <sheet name="650 A" sheetId="1" r:id="rId1"/>
    <sheet name="651 A" sheetId="2" r:id="rId2"/>
    <sheet name="652 A" sheetId="3" r:id="rId3"/>
    <sheet name="653 A" sheetId="4" r:id="rId4"/>
    <sheet name="654 A" sheetId="5" r:id="rId5"/>
    <sheet name="655 A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<sst xmlns="http://schemas.openxmlformats.org/spreadsheetml/2006/main" count="136" uniqueCount="23">
  <si>
    <t>HPC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</si>
  <si>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</si>
  <si>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</si>
  <si>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</si>
  <si>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</si>
  <si>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</si>
  <si>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</si>
  <si>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</si>
  <si>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</si>
  <si>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ThermCon</t>
  </si>
  <si>
    <t>k insitu</t>
  </si>
  <si>
    <t>fit</t>
  </si>
  <si>
    <t>therm res</t>
  </si>
  <si>
    <t>therm con</t>
  </si>
  <si>
    <t>A</t>
  </si>
  <si>
    <t>B</t>
  </si>
  <si>
    <t>C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</si>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</sst>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4" fillId="0" borderId="0" xfId="0" applyFont="1" applyAlignment="1">
      <alignment/>
    </xf>
    <xf numFmtId="173" fontId="5" fillId="0" borderId="0" xfId="0" applyNumberFormat="1" applyFont="1" applyAlignment="1">
      <alignment/>
    </xf>
    <xf numFmtId="173" fontId="5" fillId="2" borderId="0" xfId="0" applyNumberFormat="1" applyFont="1" applyFill="1" applyAlignment="1">
      <alignment/>
    </xf>
    <xf numFmtId="173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2" customWidth="1"/>
    <col min="4" max="4" width="11.00390625" style="13" customWidth="1"/>
    <col min="5" max="5" width="11.00390625" style="2" customWidth="1"/>
    <col min="6" max="6" width="13.375" style="3" bestFit="1" customWidth="1"/>
    <col min="7" max="16384" width="11.00390625" style="3" customWidth="1"/>
  </cols>
  <sheetData>
    <row r="1" spans="1:9" s="4" customFormat="1" ht="15.75">
      <c r="A1" s="1"/>
      <c r="B1" s="1" t="s">
        <v>0</v>
      </c>
      <c r="C1" s="2" t="s">
        <v>1</v>
      </c>
      <c r="D1" s="13"/>
      <c r="E1" s="3"/>
      <c r="F1" s="3"/>
      <c r="G1" s="2" t="s">
        <v>2</v>
      </c>
      <c r="I1" s="3" t="s">
        <v>3</v>
      </c>
    </row>
    <row r="2" spans="5:7" ht="15.75">
      <c r="E2" s="4" t="s">
        <v>4</v>
      </c>
      <c r="F2" s="5" t="s">
        <v>5</v>
      </c>
      <c r="G2" s="2"/>
    </row>
    <row r="3" spans="1:7" ht="15.75">
      <c r="A3" s="2">
        <v>0</v>
      </c>
      <c r="B3" s="2">
        <v>13.25</v>
      </c>
      <c r="C3" s="2">
        <v>0</v>
      </c>
      <c r="E3" s="3"/>
      <c r="F3" s="5">
        <f>1000*1/SLOPE(C3:C9,B3:B9)</f>
        <v>142.27773662234404</v>
      </c>
      <c r="G3" s="2">
        <f>INTERCEPT(B4:B6,A4:A6)</f>
        <v>14.320603225020264</v>
      </c>
    </row>
    <row r="4" spans="1:9" ht="15.75">
      <c r="A4" s="2">
        <v>71.3</v>
      </c>
      <c r="B4" s="2">
        <v>23.9</v>
      </c>
      <c r="C4" s="2">
        <f>(A4-$A$3)/2/3*(1/($G$16*(0.6/$G$16)^$G$18)+4/($G$16*(0.6/$G$16)^($G$18*EXP(-((A4+$A$3)/2)/$G$20)))+1/($G$16*(0.6/$G$16)^($G$18*EXP(-(A4/$G$20)))))</f>
        <v>76.69211212588714</v>
      </c>
      <c r="E4" s="6">
        <f>1000*1/SLOPE(C3:C4,B3:B4)</f>
        <v>138.86695391200635</v>
      </c>
      <c r="F4" s="6" t="s">
        <v>6</v>
      </c>
      <c r="I4" s="7">
        <f>SLOPE(E4:E6,A4:A6)*1000</f>
        <v>-282.3659648137883</v>
      </c>
    </row>
    <row r="5" spans="1:9" ht="15.75">
      <c r="A5" s="2">
        <v>102.4</v>
      </c>
      <c r="B5" s="2">
        <v>29</v>
      </c>
      <c r="C5" s="2">
        <f>(A5-$A$3)/2/3*(1/($G$16*(0.6/$G$16)^$G$18)+4/($G$16*(0.6/$G$16)^($G$18*EXP(-((A5+$A$3)/2)/$G$20)))+1/($G$16*(0.6/$G$16)^($G$18*EXP(-(A5/$G$20)))))</f>
        <v>107.0574401572311</v>
      </c>
      <c r="E5" s="6">
        <f>1000*1/SLOPE(C4:C5,B4:B5)</f>
        <v>167.95471449331032</v>
      </c>
      <c r="F5" s="8">
        <f>CORREL(C3:C9,B3:B9)</f>
        <v>0.9991127718587572</v>
      </c>
      <c r="I5" s="7"/>
    </row>
    <row r="6" spans="1:5" ht="15.75">
      <c r="A6" s="2">
        <v>141.7</v>
      </c>
      <c r="B6" s="2">
        <v>33.7</v>
      </c>
      <c r="C6" s="2">
        <f>(A6-$A$3)/2/3*(1/($G$16*(0.6/$G$16)^$G$18)+4/($G$16*(0.6/$G$16)^($G$18*EXP(-((A6+$A$3)/2)/$G$20)))+1/($G$16*(0.6/$G$16)^($G$18*EXP(-(A6/$G$20)))))</f>
        <v>145.63923972363943</v>
      </c>
      <c r="E6" s="6">
        <f>1000*1/SLOPE(C5:C6,B5:B6)</f>
        <v>121.81909741950308</v>
      </c>
    </row>
    <row r="7" spans="5:6" ht="15.75">
      <c r="E7" s="3"/>
      <c r="F7" s="9"/>
    </row>
    <row r="8" spans="5:6" ht="15.75">
      <c r="E8" s="3"/>
      <c r="F8" s="5" t="s">
        <v>7</v>
      </c>
    </row>
    <row r="9" spans="5:6" ht="15.75">
      <c r="E9" s="3"/>
      <c r="F9" s="5">
        <f>1000*SLOPE(B3:B9,A3:A9)</f>
        <v>146.18983120033766</v>
      </c>
    </row>
    <row r="10" spans="5:6" ht="15.75">
      <c r="E10" s="3"/>
      <c r="F10" s="6" t="s">
        <v>8</v>
      </c>
    </row>
    <row r="11" spans="5:6" ht="15.75">
      <c r="E11" s="3"/>
      <c r="F11" s="8">
        <f>CORREL(B3:B9,A3:A9)</f>
        <v>0.9987158918738235</v>
      </c>
    </row>
    <row r="12" spans="1:9" ht="15.75">
      <c r="A12" s="10"/>
      <c r="B12" s="10"/>
      <c r="C12" s="10"/>
      <c r="D12" s="14"/>
      <c r="E12" s="10"/>
      <c r="F12" s="11"/>
      <c r="G12" s="11"/>
      <c r="H12" s="11"/>
      <c r="I12" s="11"/>
    </row>
    <row r="13" spans="1:9" s="4" customFormat="1" ht="15.75">
      <c r="A13" s="1"/>
      <c r="B13" s="1" t="s">
        <v>9</v>
      </c>
      <c r="C13" s="1" t="s">
        <v>10</v>
      </c>
      <c r="D13" s="15" t="s">
        <v>11</v>
      </c>
      <c r="E13" s="2" t="s">
        <v>12</v>
      </c>
      <c r="F13" s="3"/>
      <c r="G13" s="3" t="s">
        <v>13</v>
      </c>
      <c r="H13" s="3"/>
      <c r="I13" s="3"/>
    </row>
    <row r="14" spans="1:5" ht="15.75">
      <c r="A14" s="2">
        <v>0</v>
      </c>
      <c r="D14" s="13">
        <f aca="true" t="shared" si="0" ref="D14:D29">$G$16^(1-$G$18*EXP(-A14/$G$20))*0.6^($G$18*EXP(-A14/$G$20))</f>
        <v>0.7322432308704933</v>
      </c>
      <c r="E14" s="2">
        <v>0</v>
      </c>
    </row>
    <row r="15" spans="1:7" ht="15.75">
      <c r="A15" s="2">
        <v>1.12</v>
      </c>
      <c r="B15" s="2">
        <v>0.8749</v>
      </c>
      <c r="C15" s="2">
        <f aca="true" t="shared" si="1" ref="C15:C30">B15*(1+($H$26+$H$27*A15)/(1282900)+($H$28+A15*$H$29-$H$30)/400)</f>
        <v>0.8749</v>
      </c>
      <c r="D15" s="13">
        <f t="shared" si="0"/>
        <v>0.7442068664827582</v>
      </c>
      <c r="E15" s="2">
        <f>E14+(A15-A14)/D15</f>
        <v>1.5049578960394452</v>
      </c>
      <c r="G15" s="3" t="s">
        <v>14</v>
      </c>
    </row>
    <row r="16" spans="1:7" ht="15.75">
      <c r="A16" s="2">
        <v>2.02</v>
      </c>
      <c r="B16" s="2">
        <v>0.6551</v>
      </c>
      <c r="C16" s="2">
        <f t="shared" si="1"/>
        <v>0.6551</v>
      </c>
      <c r="D16" s="13">
        <f t="shared" si="0"/>
        <v>0.753573043740344</v>
      </c>
      <c r="E16" s="2">
        <f aca="true" t="shared" si="2" ref="E16:E31">E15+(A16-A15)/D16</f>
        <v>2.6992681324206043</v>
      </c>
      <c r="G16" s="3">
        <v>1.06</v>
      </c>
    </row>
    <row r="17" spans="1:7" ht="15.75">
      <c r="A17" s="2">
        <v>16.4</v>
      </c>
      <c r="B17" s="2">
        <v>0.8097</v>
      </c>
      <c r="C17" s="2">
        <f t="shared" si="1"/>
        <v>0.8097</v>
      </c>
      <c r="D17" s="13">
        <f t="shared" si="0"/>
        <v>0.8748641999755784</v>
      </c>
      <c r="E17" s="2">
        <f t="shared" si="2"/>
        <v>19.13610484422275</v>
      </c>
      <c r="G17" s="3" t="s">
        <v>15</v>
      </c>
    </row>
    <row r="18" spans="1:7" ht="15.75">
      <c r="A18" s="2">
        <v>41.09</v>
      </c>
      <c r="B18" s="2">
        <v>1.0524</v>
      </c>
      <c r="C18" s="2">
        <f t="shared" si="1"/>
        <v>1.0524</v>
      </c>
      <c r="D18" s="13">
        <f t="shared" si="0"/>
        <v>0.9868584397532668</v>
      </c>
      <c r="E18" s="2">
        <f t="shared" si="2"/>
        <v>44.15489072619076</v>
      </c>
      <c r="G18" s="3">
        <v>0.65</v>
      </c>
    </row>
    <row r="19" spans="1:7" ht="15.75">
      <c r="A19" s="2">
        <v>45.84</v>
      </c>
      <c r="B19" s="2">
        <v>0.9739</v>
      </c>
      <c r="C19" s="2">
        <f t="shared" si="1"/>
        <v>0.9739</v>
      </c>
      <c r="D19" s="13">
        <f t="shared" si="0"/>
        <v>0.9991436958702679</v>
      </c>
      <c r="E19" s="2">
        <f t="shared" si="2"/>
        <v>48.90896165676165</v>
      </c>
      <c r="G19" s="3" t="s">
        <v>16</v>
      </c>
    </row>
    <row r="20" spans="1:7" ht="15.75">
      <c r="A20" s="2">
        <v>48.94</v>
      </c>
      <c r="B20" s="2">
        <v>0.9304</v>
      </c>
      <c r="C20" s="2">
        <f t="shared" si="1"/>
        <v>0.9304</v>
      </c>
      <c r="D20" s="13">
        <f t="shared" si="0"/>
        <v>1.0060568323525048</v>
      </c>
      <c r="E20" s="2">
        <f t="shared" si="2"/>
        <v>51.99029851598374</v>
      </c>
      <c r="G20" s="3">
        <v>25</v>
      </c>
    </row>
    <row r="21" spans="1:5" ht="15.75">
      <c r="A21" s="2">
        <v>62</v>
      </c>
      <c r="B21" s="2">
        <v>1.0467</v>
      </c>
      <c r="C21" s="2">
        <f t="shared" si="1"/>
        <v>1.0467</v>
      </c>
      <c r="D21" s="13">
        <f t="shared" si="0"/>
        <v>1.027667149916031</v>
      </c>
      <c r="E21" s="2">
        <f t="shared" si="2"/>
        <v>64.69869344820194</v>
      </c>
    </row>
    <row r="22" spans="1:5" ht="15.75">
      <c r="A22" s="2">
        <v>66.17</v>
      </c>
      <c r="B22" s="2">
        <v>0.939</v>
      </c>
      <c r="C22" s="2">
        <f t="shared" si="1"/>
        <v>0.939</v>
      </c>
      <c r="D22" s="13">
        <f t="shared" si="0"/>
        <v>1.0325695979432874</v>
      </c>
      <c r="E22" s="2">
        <f t="shared" si="2"/>
        <v>68.73716214639524</v>
      </c>
    </row>
    <row r="23" spans="1:5" ht="15.75">
      <c r="A23" s="2">
        <v>68.25</v>
      </c>
      <c r="B23" s="2">
        <v>1.1397</v>
      </c>
      <c r="C23" s="2">
        <f t="shared" si="1"/>
        <v>1.1397</v>
      </c>
      <c r="D23" s="13">
        <f t="shared" si="0"/>
        <v>1.0347331282767482</v>
      </c>
      <c r="E23" s="2">
        <f t="shared" si="2"/>
        <v>70.74734230121838</v>
      </c>
    </row>
    <row r="24" spans="1:7" ht="15.75">
      <c r="A24" s="2">
        <v>70.89</v>
      </c>
      <c r="B24" s="2">
        <v>0.9314</v>
      </c>
      <c r="C24" s="2">
        <f t="shared" si="1"/>
        <v>0.9314</v>
      </c>
      <c r="D24" s="13">
        <f t="shared" si="0"/>
        <v>1.0372378659001982</v>
      </c>
      <c r="E24" s="2">
        <f t="shared" si="2"/>
        <v>73.29256368851202</v>
      </c>
      <c r="G24" s="12" t="s">
        <v>17</v>
      </c>
    </row>
    <row r="25" spans="1:5" ht="15.75">
      <c r="A25" s="2">
        <v>72.26</v>
      </c>
      <c r="B25" s="2">
        <v>0.9573</v>
      </c>
      <c r="C25" s="2">
        <f t="shared" si="1"/>
        <v>0.9573</v>
      </c>
      <c r="D25" s="13">
        <f t="shared" si="0"/>
        <v>1.0384392373784113</v>
      </c>
      <c r="E25" s="2">
        <f t="shared" si="2"/>
        <v>74.61185127962678</v>
      </c>
    </row>
    <row r="26" spans="1:9" ht="15.75">
      <c r="A26" s="2">
        <v>75.26</v>
      </c>
      <c r="B26" s="2">
        <v>1.1455</v>
      </c>
      <c r="C26" s="2">
        <f t="shared" si="1"/>
        <v>1.1455</v>
      </c>
      <c r="D26" s="13">
        <f t="shared" si="0"/>
        <v>1.0408551594060556</v>
      </c>
      <c r="E26" s="2">
        <f t="shared" si="2"/>
        <v>77.49409668417653</v>
      </c>
      <c r="G26" s="3" t="s">
        <v>18</v>
      </c>
      <c r="I26" s="2">
        <v>3516</v>
      </c>
    </row>
    <row r="27" spans="1:9" ht="15.75">
      <c r="A27" s="2">
        <v>77.91</v>
      </c>
      <c r="B27" s="2">
        <v>1.1114</v>
      </c>
      <c r="C27" s="2">
        <f t="shared" si="1"/>
        <v>1.1114</v>
      </c>
      <c r="D27" s="13">
        <f t="shared" si="0"/>
        <v>1.0427649143257085</v>
      </c>
      <c r="E27" s="2">
        <f t="shared" si="2"/>
        <v>80.03541732470995</v>
      </c>
      <c r="G27" s="3" t="s">
        <v>19</v>
      </c>
      <c r="I27" s="2">
        <v>1.8</v>
      </c>
    </row>
    <row r="28" spans="1:9" ht="15.75">
      <c r="A28" s="2">
        <v>80.48</v>
      </c>
      <c r="B28" s="2">
        <v>1.0477</v>
      </c>
      <c r="C28" s="2">
        <f t="shared" si="1"/>
        <v>1.0477</v>
      </c>
      <c r="D28" s="13">
        <f t="shared" si="0"/>
        <v>1.0444362291079659</v>
      </c>
      <c r="E28" s="2">
        <f t="shared" si="2"/>
        <v>82.49607497749456</v>
      </c>
      <c r="G28" s="3" t="s">
        <v>20</v>
      </c>
      <c r="I28" s="2">
        <f>B3</f>
        <v>13.25</v>
      </c>
    </row>
    <row r="29" spans="1:9" ht="15.75">
      <c r="A29" s="2">
        <v>81.92</v>
      </c>
      <c r="B29" s="2">
        <v>1.0359</v>
      </c>
      <c r="C29" s="2">
        <f t="shared" si="1"/>
        <v>1.0359</v>
      </c>
      <c r="D29" s="13">
        <f t="shared" si="0"/>
        <v>1.0453013036534782</v>
      </c>
      <c r="E29" s="2">
        <f t="shared" si="2"/>
        <v>83.87366820823769</v>
      </c>
      <c r="G29" s="3" t="s">
        <v>21</v>
      </c>
      <c r="I29" s="2">
        <f>F9/1000</f>
        <v>0.14618983120033766</v>
      </c>
    </row>
    <row r="30" spans="1:9" ht="15.75">
      <c r="A30" s="2">
        <v>84.78</v>
      </c>
      <c r="B30" s="2">
        <v>1.1008</v>
      </c>
      <c r="C30" s="2">
        <f t="shared" si="1"/>
        <v>1.1008</v>
      </c>
      <c r="D30" s="13">
        <f aca="true" t="shared" si="3" ref="D30:D35">$G$16^(1-$G$18*EXP(-A30/$G$20))*0.6^($G$18*EXP(-A30/$G$20))</f>
        <v>1.0468803398962416</v>
      </c>
      <c r="E30" s="2">
        <f t="shared" si="2"/>
        <v>86.60559457174496</v>
      </c>
      <c r="G30" s="3" t="s">
        <v>22</v>
      </c>
      <c r="I30" s="2">
        <v>15</v>
      </c>
    </row>
    <row r="31" spans="1:5" ht="15.75">
      <c r="A31" s="2">
        <v>87.76</v>
      </c>
      <c r="B31" s="2">
        <v>0.9687</v>
      </c>
      <c r="C31" s="2">
        <f>B31*(1+($H$26+$H$27*A31)/(1282900)+($H$28+A31*$H$29-$H$30)/400)</f>
        <v>0.9687</v>
      </c>
      <c r="D31" s="13">
        <f t="shared" si="3"/>
        <v>1.0483464570782262</v>
      </c>
      <c r="E31" s="2">
        <f t="shared" si="2"/>
        <v>89.44816629970725</v>
      </c>
    </row>
    <row r="32" spans="1:5" ht="15.75">
      <c r="A32" s="2">
        <v>90.19</v>
      </c>
      <c r="B32" s="2">
        <v>1.0332</v>
      </c>
      <c r="C32" s="2">
        <f>B32*(1+($H$26+$H$27*A32)/(1282900)+($H$28+A32*$H$29-$H$30)/400)</f>
        <v>1.0332</v>
      </c>
      <c r="D32" s="13">
        <f t="shared" si="3"/>
        <v>1.0494204665808737</v>
      </c>
      <c r="E32" s="2">
        <f>E31+(A32-A31)/D32</f>
        <v>91.76373005835701</v>
      </c>
    </row>
    <row r="33" spans="1:5" ht="15.75">
      <c r="A33" s="2">
        <v>90.88</v>
      </c>
      <c r="B33" s="2">
        <v>0.9591</v>
      </c>
      <c r="C33" s="2">
        <f>B33*(1+($H$26+$H$27*A33)/(1282900)+($H$28+A33*$H$29-$H$30)/400)</f>
        <v>0.9591</v>
      </c>
      <c r="D33" s="13">
        <f t="shared" si="3"/>
        <v>1.0497070660791066</v>
      </c>
      <c r="E33" s="2">
        <f>E32+(A33-A32)/D33</f>
        <v>92.42105629945522</v>
      </c>
    </row>
    <row r="34" spans="1:5" ht="15.75">
      <c r="A34" s="2">
        <v>134.84</v>
      </c>
      <c r="B34" s="2">
        <v>0.7933</v>
      </c>
      <c r="C34" s="2">
        <f>B34*(1+($H$26+$H$27*A34)/(1282900)+($H$28+A34*$H$29-$H$30)/400)</f>
        <v>0.7933</v>
      </c>
      <c r="D34" s="13">
        <f t="shared" si="3"/>
        <v>1.0582191479383993</v>
      </c>
      <c r="E34" s="2">
        <f>E33+(A34-A33)/D34</f>
        <v>133.96254615592017</v>
      </c>
    </row>
    <row r="35" spans="1:5" ht="15.75">
      <c r="A35" s="2">
        <v>151.84</v>
      </c>
      <c r="B35" s="2">
        <v>1.135</v>
      </c>
      <c r="C35" s="2">
        <f>B35*(1+($H$26+$H$27*A35)/(1282900)+($H$28+A35*$H$29-$H$30)/400)</f>
        <v>1.135</v>
      </c>
      <c r="D35" s="13">
        <f t="shared" si="3"/>
        <v>1.05909741584729</v>
      </c>
      <c r="E35" s="2">
        <f>E34+(A35-A34)/D35</f>
        <v>150.01394968653855</v>
      </c>
    </row>
    <row r="36" ht="15.75">
      <c r="E36" s="3"/>
    </row>
    <row r="37" ht="15.75">
      <c r="E37" s="3"/>
    </row>
    <row r="38" ht="15.75">
      <c r="E38" s="3"/>
    </row>
    <row r="39" ht="15.75">
      <c r="E39" s="3"/>
    </row>
    <row r="40" ht="15.75">
      <c r="E40" s="3"/>
    </row>
    <row r="41" ht="15.75">
      <c r="E41" s="3"/>
    </row>
    <row r="42" ht="15.75">
      <c r="E42" s="3"/>
    </row>
    <row r="43" ht="15.75">
      <c r="E43" s="3"/>
    </row>
    <row r="44" ht="15.75">
      <c r="E44" s="3"/>
    </row>
    <row r="45" ht="15.75">
      <c r="E45" s="3"/>
    </row>
    <row r="46" ht="15.75">
      <c r="E46" s="3"/>
    </row>
    <row r="47" ht="15.75">
      <c r="E47" s="3"/>
    </row>
    <row r="48" ht="15.75">
      <c r="E48" s="3"/>
    </row>
    <row r="49" ht="15.75">
      <c r="E49" s="3"/>
    </row>
    <row r="50" ht="15.75">
      <c r="E50" s="3"/>
    </row>
    <row r="51" ht="15.75">
      <c r="E51" s="3"/>
    </row>
    <row r="52" ht="15.75">
      <c r="E52" s="3"/>
    </row>
    <row r="53" ht="15.75">
      <c r="E53" s="3"/>
    </row>
    <row r="54" ht="15.75">
      <c r="E54" s="3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2" customWidth="1"/>
    <col min="4" max="4" width="11.00390625" style="13" customWidth="1"/>
    <col min="5" max="5" width="11.00390625" style="2" customWidth="1"/>
    <col min="6" max="6" width="13.375" style="3" bestFit="1" customWidth="1"/>
    <col min="7" max="16384" width="11.00390625" style="3" customWidth="1"/>
  </cols>
  <sheetData>
    <row r="1" spans="1:9" s="4" customFormat="1" ht="15.75">
      <c r="A1" s="1"/>
      <c r="B1" s="1" t="s">
        <v>0</v>
      </c>
      <c r="C1" s="2" t="s">
        <v>1</v>
      </c>
      <c r="D1" s="13"/>
      <c r="E1" s="3"/>
      <c r="F1" s="3"/>
      <c r="G1" s="2" t="s">
        <v>2</v>
      </c>
      <c r="I1" s="3" t="s">
        <v>3</v>
      </c>
    </row>
    <row r="2" spans="5:7" ht="15.75">
      <c r="E2" s="4" t="s">
        <v>4</v>
      </c>
      <c r="F2" s="5" t="s">
        <v>5</v>
      </c>
      <c r="G2" s="2"/>
    </row>
    <row r="3" spans="1:7" ht="15.75">
      <c r="A3" s="2">
        <v>0</v>
      </c>
      <c r="B3" s="2">
        <v>13.4</v>
      </c>
      <c r="C3" s="2">
        <v>0</v>
      </c>
      <c r="E3" s="3"/>
      <c r="F3" s="5">
        <f>1000*1/SLOPE(C3:C9,B3:B9)</f>
        <v>145.3986946215316</v>
      </c>
      <c r="G3" s="2" t="e">
        <f>INTERCEPT(B4:B9,A4:A9)</f>
        <v>#DIV/0!</v>
      </c>
    </row>
    <row r="4" spans="1:9" ht="15.75">
      <c r="A4" s="2">
        <v>29.4</v>
      </c>
      <c r="B4" s="2">
        <v>17.7</v>
      </c>
      <c r="C4" s="2">
        <f>LN($G$16+$G$18*A4)/$G$18-LN($G$16)/$G$18</f>
        <v>29.57385560573809</v>
      </c>
      <c r="E4" s="6">
        <f>1000*1/SLOPE(C3:C4,B3:B4)</f>
        <v>145.3986946215316</v>
      </c>
      <c r="F4" s="6" t="s">
        <v>6</v>
      </c>
      <c r="I4" s="7" t="e">
        <f>SLOPE(E4:E9,A4:A9)*1000</f>
        <v>#DIV/0!</v>
      </c>
    </row>
    <row r="5" spans="5:9" ht="15.75">
      <c r="E5" s="3"/>
      <c r="F5" s="8">
        <f>CORREL(C3:C9,B3:B9)</f>
        <v>1</v>
      </c>
      <c r="I5" s="7"/>
    </row>
    <row r="6" ht="15.75">
      <c r="E6" s="3"/>
    </row>
    <row r="7" spans="5:6" ht="15.75">
      <c r="E7" s="3"/>
      <c r="F7" s="9"/>
    </row>
    <row r="8" spans="5:6" ht="15.75">
      <c r="E8" s="3"/>
      <c r="F8" s="5" t="s">
        <v>7</v>
      </c>
    </row>
    <row r="9" spans="5:6" ht="15.75">
      <c r="E9" s="3"/>
      <c r="F9" s="5">
        <f>1000*SLOPE(B3:B9,A3:A9)</f>
        <v>146.2585034013605</v>
      </c>
    </row>
    <row r="10" spans="5:6" ht="15.75">
      <c r="E10" s="3"/>
      <c r="F10" s="6" t="s">
        <v>8</v>
      </c>
    </row>
    <row r="11" spans="5:6" ht="15.75">
      <c r="E11" s="3"/>
      <c r="F11" s="8">
        <f>CORREL(B3:B9,A3:A9)</f>
        <v>1</v>
      </c>
    </row>
    <row r="12" spans="1:9" ht="15.75">
      <c r="A12" s="10"/>
      <c r="B12" s="10"/>
      <c r="C12" s="10"/>
      <c r="D12" s="14"/>
      <c r="E12" s="10"/>
      <c r="F12" s="11"/>
      <c r="G12" s="11"/>
      <c r="H12" s="11"/>
      <c r="I12" s="11"/>
    </row>
    <row r="13" spans="1:9" s="4" customFormat="1" ht="15.75">
      <c r="A13" s="1"/>
      <c r="B13" s="1" t="s">
        <v>9</v>
      </c>
      <c r="C13" s="1" t="s">
        <v>10</v>
      </c>
      <c r="D13" s="15" t="s">
        <v>11</v>
      </c>
      <c r="E13" s="2" t="s">
        <v>12</v>
      </c>
      <c r="F13" s="3"/>
      <c r="G13" s="3" t="s">
        <v>13</v>
      </c>
      <c r="H13" s="3"/>
      <c r="I13" s="3"/>
    </row>
    <row r="14" spans="1:5" ht="15.75">
      <c r="A14" s="2">
        <v>0</v>
      </c>
      <c r="D14" s="13">
        <f>G$16+G$18*A14</f>
        <v>0.9342574274010786</v>
      </c>
      <c r="E14" s="2">
        <v>0</v>
      </c>
    </row>
    <row r="15" spans="1:7" ht="15.75">
      <c r="A15" s="2">
        <v>9.2</v>
      </c>
      <c r="B15" s="2">
        <v>0.9795</v>
      </c>
      <c r="C15" s="2">
        <f>B15*(1+($H$26+$H$27*A15)/(1282900)+($H$28+A15*$H$29-$H$30)/400)</f>
        <v>0.9795</v>
      </c>
      <c r="D15" s="13">
        <f>G$16+G$18*A15</f>
        <v>0.9725068852319086</v>
      </c>
      <c r="E15" s="2">
        <f>E14+(A15-A14)/D15</f>
        <v>9.460087264889774</v>
      </c>
      <c r="G15" s="3" t="s">
        <v>14</v>
      </c>
    </row>
    <row r="16" spans="1:7" ht="15.75">
      <c r="A16" s="2">
        <v>10.64</v>
      </c>
      <c r="B16" s="2">
        <v>1.0209</v>
      </c>
      <c r="C16" s="2">
        <f>B16*(1+($H$26+$H$27*A16)/(1282900)+($H$28+A16*$H$29-$H$30)/400)</f>
        <v>1.0209</v>
      </c>
      <c r="D16" s="13">
        <f>G$16+G$18*A16</f>
        <v>0.9784937568923864</v>
      </c>
      <c r="E16" s="2">
        <f>E15+(A16-A15)/D16</f>
        <v>10.931736920144928</v>
      </c>
      <c r="G16" s="2">
        <f>INTERCEPT(C14:C999,A14:A999)</f>
        <v>0.9342574274010786</v>
      </c>
    </row>
    <row r="17" spans="1:7" ht="15.75">
      <c r="A17" s="2">
        <v>23.54</v>
      </c>
      <c r="B17" s="2">
        <v>0.9586</v>
      </c>
      <c r="C17" s="2">
        <f>B17*(1+($H$26+$H$27*A17)/(1282900)+($H$28+A17*$H$29-$H$30)/400)</f>
        <v>0.9586</v>
      </c>
      <c r="D17" s="13">
        <f>G$16+G$18*A17</f>
        <v>1.0321261488508326</v>
      </c>
      <c r="E17" s="2">
        <f>E16+(A17-A16)/D17</f>
        <v>23.430209141164454</v>
      </c>
      <c r="G17" s="3" t="s">
        <v>15</v>
      </c>
    </row>
    <row r="18" spans="1:7" ht="15.75">
      <c r="A18" s="2">
        <v>50.37</v>
      </c>
      <c r="B18" s="2">
        <v>1.1678</v>
      </c>
      <c r="C18" s="2">
        <f>B18*(1+($H$26+$H$27*A18)/(1282900)+($H$28+A18*$H$29-$H$30)/400)</f>
        <v>1.1678</v>
      </c>
      <c r="D18" s="13">
        <f>G$16+G$18*A18</f>
        <v>1.1436732090248727</v>
      </c>
      <c r="E18" s="2">
        <f>E17+(A18-A17)/D18</f>
        <v>46.88970770096371</v>
      </c>
      <c r="G18" s="16">
        <f>SLOPE(C14:C999,A14:A999)</f>
        <v>0.004157549764220648</v>
      </c>
    </row>
    <row r="19" ht="15.75">
      <c r="E19" s="3"/>
    </row>
    <row r="20" ht="15.75">
      <c r="E20" s="3"/>
    </row>
    <row r="21" ht="15.75">
      <c r="E21" s="3"/>
    </row>
    <row r="22" ht="15.75">
      <c r="E22" s="3"/>
    </row>
    <row r="23" ht="15.75">
      <c r="E23" s="3"/>
    </row>
    <row r="24" spans="5:7" ht="15.75">
      <c r="E24" s="3"/>
      <c r="G24" s="12" t="s">
        <v>17</v>
      </c>
    </row>
    <row r="25" ht="15.75">
      <c r="E25" s="3"/>
    </row>
    <row r="26" spans="5:9" ht="15.75">
      <c r="E26" s="3"/>
      <c r="G26" s="3" t="s">
        <v>18</v>
      </c>
      <c r="I26" s="2">
        <v>3578</v>
      </c>
    </row>
    <row r="27" spans="5:9" ht="15.75">
      <c r="E27" s="3"/>
      <c r="G27" s="3" t="s">
        <v>19</v>
      </c>
      <c r="I27" s="2">
        <v>1.8</v>
      </c>
    </row>
    <row r="28" spans="5:9" ht="15.75">
      <c r="E28" s="3"/>
      <c r="G28" s="3" t="s">
        <v>20</v>
      </c>
      <c r="I28" s="2">
        <f>B3</f>
        <v>13.4</v>
      </c>
    </row>
    <row r="29" spans="5:9" ht="15.75">
      <c r="E29" s="3"/>
      <c r="G29" s="3" t="s">
        <v>21</v>
      </c>
      <c r="I29" s="2">
        <f>F9/1000</f>
        <v>0.1462585034013605</v>
      </c>
    </row>
    <row r="30" spans="5:9" ht="15.75">
      <c r="E30" s="3"/>
      <c r="G30" s="3" t="s">
        <v>22</v>
      </c>
      <c r="I30" s="2">
        <v>15</v>
      </c>
    </row>
    <row r="31" ht="15.75">
      <c r="E31" s="3"/>
    </row>
    <row r="32" ht="15.75">
      <c r="E32" s="3"/>
    </row>
    <row r="33" ht="15.75">
      <c r="E33" s="3"/>
    </row>
    <row r="34" ht="15.75">
      <c r="E34" s="3"/>
    </row>
    <row r="35" ht="15.75">
      <c r="E35" s="3"/>
    </row>
    <row r="36" ht="15.75">
      <c r="E36" s="3"/>
    </row>
    <row r="37" ht="15.75">
      <c r="E37" s="3"/>
    </row>
    <row r="38" ht="15.75">
      <c r="E38" s="3"/>
    </row>
    <row r="39" ht="15.75">
      <c r="E39" s="3"/>
    </row>
    <row r="40" ht="15.75">
      <c r="E40" s="3"/>
    </row>
    <row r="41" ht="15.75">
      <c r="E41" s="3"/>
    </row>
    <row r="42" ht="15.75">
      <c r="E42" s="3"/>
    </row>
    <row r="43" ht="15.75">
      <c r="E43" s="3"/>
    </row>
    <row r="44" ht="15.75">
      <c r="E44" s="3"/>
    </row>
    <row r="45" ht="15.75">
      <c r="E45" s="3"/>
    </row>
    <row r="46" ht="15.75">
      <c r="E46" s="3"/>
    </row>
    <row r="47" ht="15.75">
      <c r="E47" s="3"/>
    </row>
    <row r="48" ht="15.75">
      <c r="E48" s="3"/>
    </row>
    <row r="49" ht="15.75">
      <c r="E49" s="3"/>
    </row>
    <row r="50" ht="15.75">
      <c r="E50" s="3"/>
    </row>
    <row r="51" ht="15.75">
      <c r="E51" s="3"/>
    </row>
    <row r="52" ht="15.75">
      <c r="E52" s="3"/>
    </row>
    <row r="53" ht="15.75">
      <c r="E53" s="3"/>
    </row>
    <row r="54" ht="15.75">
      <c r="E54" s="3"/>
    </row>
    <row r="55" ht="15.75">
      <c r="E55" s="3"/>
    </row>
    <row r="56" ht="15.75">
      <c r="E56" s="3"/>
    </row>
    <row r="57" ht="15.75">
      <c r="E57" s="3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2" customWidth="1"/>
    <col min="4" max="4" width="11.00390625" style="13" customWidth="1"/>
    <col min="5" max="5" width="11.00390625" style="2" customWidth="1"/>
    <col min="6" max="6" width="13.375" style="3" bestFit="1" customWidth="1"/>
    <col min="7" max="16384" width="11.00390625" style="3" customWidth="1"/>
  </cols>
  <sheetData>
    <row r="1" spans="1:9" s="4" customFormat="1" ht="15.75">
      <c r="A1" s="1"/>
      <c r="B1" s="1" t="s">
        <v>0</v>
      </c>
      <c r="C1" s="2" t="s">
        <v>1</v>
      </c>
      <c r="D1" s="13"/>
      <c r="E1" s="3"/>
      <c r="F1" s="3"/>
      <c r="G1" s="2" t="s">
        <v>2</v>
      </c>
      <c r="I1" s="3" t="s">
        <v>3</v>
      </c>
    </row>
    <row r="2" spans="5:7" ht="15.75">
      <c r="E2" s="4" t="s">
        <v>4</v>
      </c>
      <c r="F2" s="5" t="s">
        <v>5</v>
      </c>
      <c r="G2" s="2"/>
    </row>
    <row r="3" spans="1:7" ht="15.75">
      <c r="A3" s="2">
        <v>0</v>
      </c>
      <c r="B3" s="2">
        <v>13.3</v>
      </c>
      <c r="C3" s="2">
        <v>0</v>
      </c>
      <c r="E3" s="3"/>
      <c r="F3" s="5">
        <f>1000*1/SLOPE(C3:C9,B3:B9)</f>
        <v>158.2376680216848</v>
      </c>
      <c r="G3" s="2">
        <f>INTERCEPT(B4:B6,A4:A6)</f>
        <v>14.582838518345548</v>
      </c>
    </row>
    <row r="4" spans="1:9" ht="15.75">
      <c r="A4" s="2">
        <v>36.41</v>
      </c>
      <c r="B4" s="2">
        <v>19.3</v>
      </c>
      <c r="C4" s="2">
        <f>(A4-$A$3)/2/3*(1/($G$16*(0.6/$G$16)^$G$18)+4/($G$16*(0.6/$G$16)^($G$18*EXP(-((A4+$A$3)/2)/$G$20)))+1/($G$16*(0.6/$G$16)^($G$18*EXP(-(A4/$G$20)))))</f>
        <v>36.159582406510246</v>
      </c>
      <c r="E4" s="6">
        <f>1000*1/SLOPE(C3:C4,B3:B4)</f>
        <v>165.9311197941198</v>
      </c>
      <c r="F4" s="6" t="s">
        <v>6</v>
      </c>
      <c r="I4" s="7">
        <f>SLOPE(E4:E9,A4:A9)*1000</f>
        <v>-105.02980204740679</v>
      </c>
    </row>
    <row r="5" spans="1:9" ht="15.75">
      <c r="A5" s="2">
        <v>74.56</v>
      </c>
      <c r="B5" s="2">
        <v>24.95</v>
      </c>
      <c r="C5" s="2">
        <f>(A5-$A$3)/2/3*(1/($G$16*(0.6/$G$16)^$G$18)+4/($G$16*(0.6/$G$16)^($G$18*EXP(-((A5+$A$3)/2)/$G$20)))+1/($G$16*(0.6/$G$16)^($G$18*EXP(-(A5/$G$20)))))</f>
        <v>70.71011082853269</v>
      </c>
      <c r="E5" s="6">
        <f>1000*1/SLOPE(C4:C5,B4:B5)</f>
        <v>163.52861325266144</v>
      </c>
      <c r="F5" s="8">
        <f>CORREL(C3:C9,B3:B9)</f>
        <v>0.9997085389928143</v>
      </c>
      <c r="I5" s="7"/>
    </row>
    <row r="6" spans="1:5" ht="15.75">
      <c r="A6" s="2">
        <v>112.7</v>
      </c>
      <c r="B6" s="2">
        <v>29.55</v>
      </c>
      <c r="C6" s="2">
        <f>(A6-$A$3)/2/3*(1/($G$16*(0.6/$G$16)^$G$18)+4/($G$16*(0.6/$G$16)^($G$18*EXP(-((A6+$A$3)/2)/$G$20)))+1/($G$16*(0.6/$G$16)^($G$18*EXP(-(A6/$G$20)))))</f>
        <v>102.63318492727653</v>
      </c>
      <c r="E6" s="6">
        <f>1000*1/SLOPE(C5:C6,B5:B6)</f>
        <v>144.09639829082144</v>
      </c>
    </row>
    <row r="7" spans="1:6" ht="15.75">
      <c r="A7" s="2">
        <v>151.2</v>
      </c>
      <c r="B7" s="2">
        <v>34.75</v>
      </c>
      <c r="C7" s="2">
        <f>(A7-$A$3)/2/3*(1/($G$16*(0.6/$G$16)^$G$18)+4/($G$16*(0.6/$G$16)^($G$18*EXP(-((A7+$A$3)/2)/$G$20)))+1/($G$16*(0.6/$G$16)^($G$18*EXP(-(A7/$G$20)))))</f>
        <v>132.8075032815452</v>
      </c>
      <c r="E7" s="6">
        <f>1000*1/SLOPE(C6:C7,B6:B7)</f>
        <v>172.3319791005095</v>
      </c>
      <c r="F7" s="9"/>
    </row>
    <row r="8" spans="1:6" ht="15.75">
      <c r="A8" s="2">
        <v>189.8</v>
      </c>
      <c r="B8" s="2">
        <v>38.8</v>
      </c>
      <c r="C8" s="2">
        <f>(A8-$A$3)/2/3*(1/($G$16*(0.6/$G$16)^$G$18)+4/($G$16*(0.6/$G$16)^($G$18*EXP(-((A8+$A$3)/2)/$G$20)))+1/($G$16*(0.6/$G$16)^($G$18*EXP(-(A8/$G$20)))))</f>
        <v>161.45148352706812</v>
      </c>
      <c r="E8" s="6">
        <f>1000*1/SLOPE(C7:C8,B7:B8)</f>
        <v>141.39096470829534</v>
      </c>
      <c r="F8" s="5" t="s">
        <v>7</v>
      </c>
    </row>
    <row r="9" spans="5:6" ht="15.75">
      <c r="E9" s="3"/>
      <c r="F9" s="5">
        <f>1000*SLOPE(B3:B9,A3:A9)</f>
        <v>133.9408632047787</v>
      </c>
    </row>
    <row r="10" spans="5:6" ht="15.75">
      <c r="E10" s="3"/>
      <c r="F10" s="6" t="s">
        <v>8</v>
      </c>
    </row>
    <row r="11" spans="5:6" ht="15.75">
      <c r="E11" s="3"/>
      <c r="F11" s="8">
        <f>CORREL(B3:B9,A3:A9)</f>
        <v>0.9975154356690518</v>
      </c>
    </row>
    <row r="12" spans="1:9" ht="15.75">
      <c r="A12" s="10"/>
      <c r="B12" s="10"/>
      <c r="C12" s="10"/>
      <c r="D12" s="14"/>
      <c r="E12" s="10"/>
      <c r="F12" s="11"/>
      <c r="G12" s="11"/>
      <c r="H12" s="11"/>
      <c r="I12" s="11"/>
    </row>
    <row r="13" spans="1:9" s="4" customFormat="1" ht="15.75">
      <c r="A13" s="1"/>
      <c r="B13" s="1" t="s">
        <v>9</v>
      </c>
      <c r="C13" s="1" t="s">
        <v>10</v>
      </c>
      <c r="D13" s="15" t="s">
        <v>11</v>
      </c>
      <c r="E13" s="2" t="s">
        <v>12</v>
      </c>
      <c r="F13" s="3"/>
      <c r="G13" s="3" t="s">
        <v>13</v>
      </c>
      <c r="H13" s="3"/>
      <c r="I13" s="3"/>
    </row>
    <row r="14" spans="1:5" ht="15.75">
      <c r="A14" s="2">
        <v>0</v>
      </c>
      <c r="C14" s="1"/>
      <c r="D14" s="13">
        <f aca="true" t="shared" si="0" ref="D14:D29">$G$16^(1-$G$18*EXP(-A14/$G$20))*0.6^($G$18*EXP(-A14/$G$20))</f>
        <v>0.9576941039942839</v>
      </c>
      <c r="E14" s="2">
        <v>0</v>
      </c>
    </row>
    <row r="15" spans="1:7" ht="15.75">
      <c r="A15" s="2">
        <v>1</v>
      </c>
      <c r="B15" s="2">
        <v>0.918</v>
      </c>
      <c r="C15" s="2">
        <f aca="true" t="shared" si="1" ref="C15:C24">B15*(1+($I$26+$I$27*A15)/(1282900)+($I$28+A15*$I$29-$I$30)/400)</f>
        <v>0.9168730237533443</v>
      </c>
      <c r="D15" s="13">
        <f t="shared" si="0"/>
        <v>0.9605049168500583</v>
      </c>
      <c r="E15" s="2">
        <f>E14+(A15-A14)/D15</f>
        <v>1.0411190848241199</v>
      </c>
      <c r="G15" s="3" t="s">
        <v>14</v>
      </c>
    </row>
    <row r="16" spans="1:7" ht="15.75">
      <c r="A16" s="2">
        <v>2.25</v>
      </c>
      <c r="B16" s="2">
        <v>1.0563</v>
      </c>
      <c r="C16" s="2">
        <f t="shared" si="1"/>
        <v>1.0554472237287909</v>
      </c>
      <c r="D16" s="13">
        <f t="shared" si="0"/>
        <v>0.9640112594882405</v>
      </c>
      <c r="E16" s="2">
        <f aca="true" t="shared" si="2" ref="E16:E31">E15+(A16-A15)/D16</f>
        <v>2.3377844377408286</v>
      </c>
      <c r="G16" s="3">
        <v>1.78</v>
      </c>
    </row>
    <row r="17" spans="1:7" ht="15.75">
      <c r="A17" s="2">
        <v>3.32</v>
      </c>
      <c r="B17" s="2">
        <v>0.9575</v>
      </c>
      <c r="C17" s="2">
        <f t="shared" si="1"/>
        <v>0.9570714892221189</v>
      </c>
      <c r="D17" s="13">
        <f t="shared" si="0"/>
        <v>0.9670063168917816</v>
      </c>
      <c r="E17" s="2">
        <f t="shared" si="2"/>
        <v>3.4442922043490833</v>
      </c>
      <c r="G17" s="3" t="s">
        <v>15</v>
      </c>
    </row>
    <row r="18" spans="1:7" ht="15.75">
      <c r="A18" s="2">
        <v>5.85</v>
      </c>
      <c r="B18" s="2">
        <v>0.9565</v>
      </c>
      <c r="C18" s="2">
        <f t="shared" si="1"/>
        <v>0.9568856559135325</v>
      </c>
      <c r="D18" s="13">
        <f t="shared" si="0"/>
        <v>0.9740644969843009</v>
      </c>
      <c r="E18" s="2">
        <f t="shared" si="2"/>
        <v>6.041656144655775</v>
      </c>
      <c r="G18" s="3">
        <v>0.57</v>
      </c>
    </row>
    <row r="19" spans="1:7" ht="15.75">
      <c r="A19" s="2">
        <v>7.2</v>
      </c>
      <c r="B19" s="2">
        <v>1.0965</v>
      </c>
      <c r="C19" s="2">
        <f t="shared" si="1"/>
        <v>1.0974398534076877</v>
      </c>
      <c r="D19" s="13">
        <f t="shared" si="0"/>
        <v>0.9778170301200562</v>
      </c>
      <c r="E19" s="2">
        <f t="shared" si="2"/>
        <v>7.422282538362834</v>
      </c>
      <c r="G19" s="3" t="s">
        <v>16</v>
      </c>
    </row>
    <row r="20" spans="1:7" ht="15.75">
      <c r="A20" s="2">
        <v>17.85</v>
      </c>
      <c r="B20" s="2">
        <v>0.9776</v>
      </c>
      <c r="C20" s="2">
        <f t="shared" si="1"/>
        <v>0.9819388406702817</v>
      </c>
      <c r="D20" s="13">
        <f t="shared" si="0"/>
        <v>1.0070780391753147</v>
      </c>
      <c r="E20" s="2">
        <f t="shared" si="2"/>
        <v>17.99743122169742</v>
      </c>
      <c r="G20" s="3">
        <v>211</v>
      </c>
    </row>
    <row r="21" spans="1:5" ht="15.75">
      <c r="A21" s="2">
        <v>28.92</v>
      </c>
      <c r="B21" s="2">
        <v>0.8257</v>
      </c>
      <c r="C21" s="2">
        <f t="shared" si="1"/>
        <v>0.8324382099205992</v>
      </c>
      <c r="D21" s="13">
        <f t="shared" si="0"/>
        <v>1.036826331866547</v>
      </c>
      <c r="E21" s="2">
        <f t="shared" si="2"/>
        <v>28.67424339338603</v>
      </c>
    </row>
    <row r="22" spans="1:5" ht="15.75">
      <c r="A22" s="2">
        <v>30.5</v>
      </c>
      <c r="B22" s="2">
        <v>0.7853</v>
      </c>
      <c r="C22" s="2">
        <f t="shared" si="1"/>
        <v>0.7921257383039787</v>
      </c>
      <c r="D22" s="13">
        <f t="shared" si="0"/>
        <v>1.0410150977350867</v>
      </c>
      <c r="E22" s="2">
        <f t="shared" si="2"/>
        <v>30.19199275498277</v>
      </c>
    </row>
    <row r="23" spans="1:5" ht="15.75">
      <c r="A23" s="2">
        <v>32</v>
      </c>
      <c r="B23" s="2">
        <v>1.0895</v>
      </c>
      <c r="C23" s="2">
        <f t="shared" si="1"/>
        <v>1.099519335221853</v>
      </c>
      <c r="D23" s="13">
        <f t="shared" si="0"/>
        <v>1.0449783437252156</v>
      </c>
      <c r="E23" s="2">
        <f t="shared" si="2"/>
        <v>31.62742920111302</v>
      </c>
    </row>
    <row r="24" spans="1:7" ht="15.75">
      <c r="A24" s="2">
        <v>33.5</v>
      </c>
      <c r="B24" s="2">
        <v>1.1145</v>
      </c>
      <c r="C24" s="2">
        <f t="shared" si="1"/>
        <v>1.1253113766295915</v>
      </c>
      <c r="D24" s="13">
        <f t="shared" si="0"/>
        <v>1.048928443274146</v>
      </c>
      <c r="E24" s="2">
        <f t="shared" si="2"/>
        <v>33.057460019342976</v>
      </c>
      <c r="G24" s="12" t="s">
        <v>17</v>
      </c>
    </row>
    <row r="25" spans="1:5" ht="15.75">
      <c r="A25" s="2">
        <v>36.64</v>
      </c>
      <c r="B25" s="2">
        <v>1.2168</v>
      </c>
      <c r="C25" s="2">
        <f aca="true" t="shared" si="3" ref="C25:C40">B25*(1+($H$26+$H$27*A25)/(1282900)+($H$28+A25*$H$29-$H$30)/400)</f>
        <v>1.2168</v>
      </c>
      <c r="D25" s="13">
        <f t="shared" si="0"/>
        <v>1.0571544824024217</v>
      </c>
      <c r="E25" s="2">
        <f t="shared" si="2"/>
        <v>36.027697626304864</v>
      </c>
    </row>
    <row r="26" spans="1:9" ht="15.75">
      <c r="A26" s="2">
        <v>46.91</v>
      </c>
      <c r="B26" s="2">
        <v>1.2169</v>
      </c>
      <c r="C26" s="2">
        <f t="shared" si="3"/>
        <v>1.2169</v>
      </c>
      <c r="D26" s="13">
        <f t="shared" si="0"/>
        <v>1.0836486971072454</v>
      </c>
      <c r="E26" s="2">
        <f t="shared" si="2"/>
        <v>45.50493875381725</v>
      </c>
      <c r="G26" s="3" t="s">
        <v>18</v>
      </c>
      <c r="I26" s="2">
        <v>3446</v>
      </c>
    </row>
    <row r="27" spans="1:9" ht="15.75">
      <c r="A27" s="2">
        <v>56.03</v>
      </c>
      <c r="B27" s="2">
        <v>1.1737</v>
      </c>
      <c r="C27" s="2">
        <f t="shared" si="3"/>
        <v>1.1737</v>
      </c>
      <c r="D27" s="13">
        <f t="shared" si="0"/>
        <v>1.1066388625748038</v>
      </c>
      <c r="E27" s="2">
        <f t="shared" si="2"/>
        <v>53.746109661895254</v>
      </c>
      <c r="G27" s="3" t="s">
        <v>19</v>
      </c>
      <c r="I27" s="2">
        <v>1.8</v>
      </c>
    </row>
    <row r="28" spans="1:9" ht="15.75">
      <c r="A28" s="2">
        <v>57.16</v>
      </c>
      <c r="B28" s="2">
        <v>1.1556</v>
      </c>
      <c r="C28" s="2">
        <f t="shared" si="3"/>
        <v>1.1556</v>
      </c>
      <c r="D28" s="13">
        <f t="shared" si="0"/>
        <v>1.1094517080833777</v>
      </c>
      <c r="E28" s="2">
        <f t="shared" si="2"/>
        <v>54.76463078522753</v>
      </c>
      <c r="G28" s="3" t="s">
        <v>20</v>
      </c>
      <c r="I28" s="2">
        <f>B3</f>
        <v>13.3</v>
      </c>
    </row>
    <row r="29" spans="1:9" ht="15.75">
      <c r="A29" s="2">
        <v>59.16</v>
      </c>
      <c r="B29" s="2">
        <v>1.1871</v>
      </c>
      <c r="C29" s="2">
        <f t="shared" si="3"/>
        <v>1.1871</v>
      </c>
      <c r="D29" s="13">
        <f t="shared" si="0"/>
        <v>1.1144107442963904</v>
      </c>
      <c r="E29" s="2">
        <f t="shared" si="2"/>
        <v>56.55930120655656</v>
      </c>
      <c r="G29" s="3" t="s">
        <v>21</v>
      </c>
      <c r="I29" s="2">
        <f>F9/1000</f>
        <v>0.13394086320477872</v>
      </c>
    </row>
    <row r="30" spans="1:9" ht="15.75">
      <c r="A30" s="2">
        <v>60.19</v>
      </c>
      <c r="B30" s="2">
        <v>1.0424</v>
      </c>
      <c r="C30" s="2">
        <f t="shared" si="3"/>
        <v>1.0424</v>
      </c>
      <c r="D30" s="13">
        <f aca="true" t="shared" si="4" ref="D30:D45">$G$16^(1-$G$18*EXP(-A30/$G$20))*0.6^($G$18*EXP(-A30/$G$20))</f>
        <v>1.1169549275837036</v>
      </c>
      <c r="E30" s="2">
        <f t="shared" si="2"/>
        <v>57.48145121866868</v>
      </c>
      <c r="G30" s="3" t="s">
        <v>22</v>
      </c>
      <c r="I30" s="2">
        <v>15</v>
      </c>
    </row>
    <row r="31" spans="1:5" ht="15.75">
      <c r="A31" s="2">
        <v>65.65</v>
      </c>
      <c r="B31" s="2">
        <v>1.1636</v>
      </c>
      <c r="C31" s="2">
        <f t="shared" si="3"/>
        <v>1.1636</v>
      </c>
      <c r="D31" s="13">
        <f t="shared" si="4"/>
        <v>1.1303307042193396</v>
      </c>
      <c r="E31" s="2">
        <f t="shared" si="2"/>
        <v>62.31189595454883</v>
      </c>
    </row>
    <row r="32" spans="1:5" ht="15.75">
      <c r="A32" s="2">
        <v>67.15</v>
      </c>
      <c r="B32" s="2">
        <v>1.2086</v>
      </c>
      <c r="C32" s="2">
        <f t="shared" si="3"/>
        <v>1.2086</v>
      </c>
      <c r="D32" s="13">
        <f t="shared" si="4"/>
        <v>1.1339725766158388</v>
      </c>
      <c r="E32" s="2">
        <f aca="true" t="shared" si="5" ref="E32:E46">E31+(A32-A31)/D32</f>
        <v>63.63467926600819</v>
      </c>
    </row>
    <row r="33" spans="1:5" ht="15.75">
      <c r="A33" s="2">
        <v>75.25</v>
      </c>
      <c r="B33" s="2">
        <v>0.6142</v>
      </c>
      <c r="C33" s="2">
        <f t="shared" si="3"/>
        <v>0.6142</v>
      </c>
      <c r="D33" s="13">
        <f t="shared" si="4"/>
        <v>1.1533928548973464</v>
      </c>
      <c r="E33" s="2">
        <f t="shared" si="5"/>
        <v>70.65743822069315</v>
      </c>
    </row>
    <row r="34" spans="1:5" ht="15.75">
      <c r="A34" s="2">
        <v>84.95</v>
      </c>
      <c r="B34" s="2">
        <v>1.0618</v>
      </c>
      <c r="C34" s="2">
        <f t="shared" si="3"/>
        <v>1.0618</v>
      </c>
      <c r="D34" s="13">
        <f t="shared" si="4"/>
        <v>1.17609974294187</v>
      </c>
      <c r="E34" s="2">
        <f t="shared" si="5"/>
        <v>78.9050380167246</v>
      </c>
    </row>
    <row r="35" spans="1:5" ht="15.75">
      <c r="A35" s="2">
        <v>94.55</v>
      </c>
      <c r="B35" s="2">
        <v>1.3001</v>
      </c>
      <c r="C35" s="2">
        <f t="shared" si="3"/>
        <v>1.3001</v>
      </c>
      <c r="D35" s="13">
        <f t="shared" si="4"/>
        <v>1.1979788334035408</v>
      </c>
      <c r="E35" s="2">
        <f t="shared" si="5"/>
        <v>86.918535194071</v>
      </c>
    </row>
    <row r="36" spans="1:5" ht="15.75">
      <c r="A36" s="2">
        <v>105.25</v>
      </c>
      <c r="B36" s="2">
        <v>1.2519</v>
      </c>
      <c r="C36" s="2">
        <f t="shared" si="3"/>
        <v>1.2519</v>
      </c>
      <c r="D36" s="13">
        <f t="shared" si="4"/>
        <v>1.2216660720479615</v>
      </c>
      <c r="E36" s="2">
        <f t="shared" si="5"/>
        <v>95.67706606008979</v>
      </c>
    </row>
    <row r="37" spans="1:5" ht="15.75">
      <c r="A37" s="2">
        <v>113.4</v>
      </c>
      <c r="B37" s="2">
        <v>1.3987</v>
      </c>
      <c r="C37" s="2">
        <f t="shared" si="3"/>
        <v>1.3987</v>
      </c>
      <c r="D37" s="13">
        <f t="shared" si="4"/>
        <v>1.239213554043278</v>
      </c>
      <c r="E37" s="2">
        <f t="shared" si="5"/>
        <v>102.25381788257297</v>
      </c>
    </row>
    <row r="38" spans="1:5" ht="15.75">
      <c r="A38" s="2">
        <v>114.9</v>
      </c>
      <c r="B38" s="2">
        <v>1.3269</v>
      </c>
      <c r="C38" s="2">
        <f t="shared" si="3"/>
        <v>1.3269</v>
      </c>
      <c r="D38" s="13">
        <f t="shared" si="4"/>
        <v>1.2423965899600982</v>
      </c>
      <c r="E38" s="2">
        <f t="shared" si="5"/>
        <v>103.46116182743053</v>
      </c>
    </row>
    <row r="39" spans="1:5" ht="15.75">
      <c r="A39" s="2">
        <v>124.57</v>
      </c>
      <c r="B39" s="2">
        <v>1.2684</v>
      </c>
      <c r="C39" s="2">
        <f t="shared" si="3"/>
        <v>1.2684</v>
      </c>
      <c r="D39" s="13">
        <f t="shared" si="4"/>
        <v>1.2625699220727784</v>
      </c>
      <c r="E39" s="2">
        <f t="shared" si="5"/>
        <v>111.1201435843574</v>
      </c>
    </row>
    <row r="40" spans="1:5" ht="15.75">
      <c r="A40" s="2">
        <v>127.55</v>
      </c>
      <c r="B40" s="2">
        <v>1.278</v>
      </c>
      <c r="C40" s="2">
        <f t="shared" si="3"/>
        <v>1.278</v>
      </c>
      <c r="D40" s="13">
        <f t="shared" si="4"/>
        <v>1.268666045432157</v>
      </c>
      <c r="E40" s="2">
        <f t="shared" si="5"/>
        <v>113.46906748811404</v>
      </c>
    </row>
    <row r="41" spans="1:5" ht="15.75">
      <c r="A41" s="2">
        <v>134.17</v>
      </c>
      <c r="B41" s="2">
        <v>1.2756</v>
      </c>
      <c r="C41" s="2">
        <f aca="true" t="shared" si="6" ref="C41:C46">B41*(1+($H$26+$H$27*A41)/(1282900)+($H$28+A41*$H$29-$H$30)/400)</f>
        <v>1.2756</v>
      </c>
      <c r="D41" s="13">
        <f t="shared" si="4"/>
        <v>1.2820058304523674</v>
      </c>
      <c r="E41" s="2">
        <f t="shared" si="5"/>
        <v>118.63285055582759</v>
      </c>
    </row>
    <row r="42" spans="1:5" ht="15.75">
      <c r="A42" s="2">
        <v>137.17</v>
      </c>
      <c r="B42" s="2">
        <v>1.3458</v>
      </c>
      <c r="C42" s="2">
        <f t="shared" si="6"/>
        <v>1.3458</v>
      </c>
      <c r="D42" s="13">
        <f t="shared" si="4"/>
        <v>1.2879593461340662</v>
      </c>
      <c r="E42" s="2">
        <f t="shared" si="5"/>
        <v>120.96211662234187</v>
      </c>
    </row>
    <row r="43" spans="1:5" ht="15.75">
      <c r="A43" s="2">
        <v>153.47</v>
      </c>
      <c r="B43" s="2">
        <v>1.3742</v>
      </c>
      <c r="C43" s="2">
        <f t="shared" si="6"/>
        <v>1.3742</v>
      </c>
      <c r="D43" s="13">
        <f t="shared" si="4"/>
        <v>1.3193153919857947</v>
      </c>
      <c r="E43" s="2">
        <f t="shared" si="5"/>
        <v>133.3170092424194</v>
      </c>
    </row>
    <row r="44" spans="1:5" ht="15.75">
      <c r="A44" s="2">
        <v>172.73</v>
      </c>
      <c r="B44" s="2">
        <v>1.305</v>
      </c>
      <c r="C44" s="2">
        <f t="shared" si="6"/>
        <v>1.305</v>
      </c>
      <c r="D44" s="13">
        <f t="shared" si="4"/>
        <v>1.354240312073901</v>
      </c>
      <c r="E44" s="2">
        <f t="shared" si="5"/>
        <v>147.53900501989332</v>
      </c>
    </row>
    <row r="45" spans="1:5" ht="15.75">
      <c r="A45" s="2">
        <v>174.22</v>
      </c>
      <c r="B45" s="2">
        <v>1.3001</v>
      </c>
      <c r="C45" s="2">
        <f t="shared" si="6"/>
        <v>1.3001</v>
      </c>
      <c r="D45" s="13">
        <f t="shared" si="4"/>
        <v>1.3568479062598058</v>
      </c>
      <c r="E45" s="2">
        <f t="shared" si="5"/>
        <v>148.63713841651494</v>
      </c>
    </row>
    <row r="46" spans="1:5" ht="15.75">
      <c r="A46" s="2">
        <v>190.59</v>
      </c>
      <c r="B46" s="2">
        <v>1.3543</v>
      </c>
      <c r="C46" s="2">
        <f t="shared" si="6"/>
        <v>1.3543</v>
      </c>
      <c r="D46" s="13">
        <f>$G$16^(1-$G$18*EXP(-A46/$G$20))*0.6^($G$18*EXP(-A46/$G$20))</f>
        <v>1.3846229889006132</v>
      </c>
      <c r="E46" s="2">
        <f t="shared" si="5"/>
        <v>160.45985126414558</v>
      </c>
    </row>
    <row r="47" ht="15.75">
      <c r="E47" s="3"/>
    </row>
    <row r="48" ht="15.75">
      <c r="E48" s="3"/>
    </row>
    <row r="49" ht="15.75">
      <c r="E49" s="3"/>
    </row>
    <row r="50" ht="15.75">
      <c r="E50" s="3"/>
    </row>
    <row r="51" ht="15.75">
      <c r="E51" s="3"/>
    </row>
    <row r="52" ht="15.75">
      <c r="E52" s="3"/>
    </row>
    <row r="53" ht="15.75">
      <c r="E53" s="3"/>
    </row>
    <row r="54" ht="15.75">
      <c r="E54" s="3"/>
    </row>
    <row r="55" ht="15.75">
      <c r="E55" s="3"/>
    </row>
    <row r="56" ht="15.75">
      <c r="E56" s="3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2" customWidth="1"/>
    <col min="4" max="4" width="11.00390625" style="13" customWidth="1"/>
    <col min="5" max="5" width="11.00390625" style="2" customWidth="1"/>
    <col min="6" max="6" width="13.375" style="3" bestFit="1" customWidth="1"/>
    <col min="7" max="16384" width="11.00390625" style="3" customWidth="1"/>
  </cols>
  <sheetData>
    <row r="1" spans="1:9" s="4" customFormat="1" ht="15.75">
      <c r="A1" s="1"/>
      <c r="B1" s="1" t="s">
        <v>0</v>
      </c>
      <c r="C1" s="2" t="s">
        <v>1</v>
      </c>
      <c r="D1" s="13"/>
      <c r="E1" s="3"/>
      <c r="F1" s="3"/>
      <c r="G1" s="2" t="s">
        <v>2</v>
      </c>
      <c r="I1" s="3" t="s">
        <v>3</v>
      </c>
    </row>
    <row r="2" spans="5:7" ht="15.75">
      <c r="E2" s="4" t="s">
        <v>4</v>
      </c>
      <c r="F2" s="5" t="s">
        <v>5</v>
      </c>
      <c r="G2" s="2"/>
    </row>
    <row r="3" spans="1:7" ht="15.75">
      <c r="A3" s="2">
        <v>0</v>
      </c>
      <c r="B3" s="2">
        <f>G3</f>
        <v>1.3974038423505553</v>
      </c>
      <c r="C3" s="2">
        <v>0</v>
      </c>
      <c r="E3" s="3"/>
      <c r="F3" s="5">
        <f>1000*1/SLOPE(C3:C9,B3:B9)</f>
        <v>94.72881000165447</v>
      </c>
      <c r="G3" s="2">
        <f>INTERCEPT(B4:B6,A4:A6)</f>
        <v>1.3974038423505553</v>
      </c>
    </row>
    <row r="4" spans="1:9" ht="15.75">
      <c r="A4" s="2">
        <v>41.6</v>
      </c>
      <c r="B4" s="2">
        <v>5.4</v>
      </c>
      <c r="C4" s="2">
        <f>(A4-$A$3)/2/3*(1/($G$16*(0.6/$G$16)^$G$18)+4/($G$16*(0.6/$G$16)^($G$18*EXP(-((A4+$A$3)/2)/$G$20)))+1/($G$16*(0.6/$G$16)^($G$18*EXP(-(A4/$G$20)))))</f>
        <v>41.83310064001169</v>
      </c>
      <c r="E4" s="6">
        <f>1000*1/SLOPE(C3:C4,B3:B4)</f>
        <v>95.68012163605013</v>
      </c>
      <c r="F4" s="6" t="s">
        <v>6</v>
      </c>
      <c r="I4" s="7">
        <f>SLOPE(E4:E9,A4:A9)*1000</f>
        <v>-267.09120104309847</v>
      </c>
    </row>
    <row r="5" spans="1:9" ht="15.75">
      <c r="A5" s="2">
        <v>79.6</v>
      </c>
      <c r="B5" s="2">
        <v>9.2</v>
      </c>
      <c r="C5" s="2">
        <f>(A5-$A$3)/2/3*(1/($G$16*(0.6/$G$16)^$G$18)+4/($G$16*(0.6/$G$16)^($G$18*EXP(-((A5+$A$3)/2)/$G$20)))+1/($G$16*(0.6/$G$16)^($G$18*EXP(-(A5/$G$20)))))</f>
        <v>76.24730782514311</v>
      </c>
      <c r="E5" s="6">
        <f>1000*1/SLOPE(C4:C5,B4:B5)</f>
        <v>110.41951306789876</v>
      </c>
      <c r="F5" s="8">
        <f>CORREL(C3:C9,B3:B9)</f>
        <v>0.995356812980076</v>
      </c>
      <c r="I5" s="7"/>
    </row>
    <row r="6" spans="1:5" ht="15.75">
      <c r="A6" s="2">
        <v>117.3</v>
      </c>
      <c r="B6" s="2">
        <v>12.75</v>
      </c>
      <c r="C6" s="2">
        <f>(A6-$A$3)/2/3*(1/($G$16*(0.6/$G$16)^$G$18)+4/($G$16*(0.6/$G$16)^($G$18*EXP(-((A6+$A$3)/2)/$G$20)))+1/($G$16*(0.6/$G$16)^($G$18*EXP(-(A6/$G$20)))))</f>
        <v>107.99518428657854</v>
      </c>
      <c r="E6" s="6">
        <f>1000*1/SLOPE(C5:C6,B5:B6)</f>
        <v>111.81850239061667</v>
      </c>
    </row>
    <row r="7" spans="1:6" ht="15.75">
      <c r="A7" s="2">
        <v>155.2</v>
      </c>
      <c r="B7" s="2">
        <v>14.75</v>
      </c>
      <c r="C7" s="2">
        <f>(A7-$A$3)/2/3*(1/($G$16*(0.6/$G$16)^$G$18)+4/($G$16*(0.6/$G$16)^($G$18*EXP(-((A7+$A$3)/2)/$G$20)))+1/($G$16*(0.6/$G$16)^($G$18*EXP(-(A7/$G$20)))))</f>
        <v>138.25789661976864</v>
      </c>
      <c r="E7" s="6">
        <f>1000*1/SLOPE(C6:C7,B6:B7)</f>
        <v>66.08792952793314</v>
      </c>
      <c r="F7" s="9"/>
    </row>
    <row r="8" spans="1:6" ht="15.75">
      <c r="A8" s="2">
        <v>192.9</v>
      </c>
      <c r="B8" s="2">
        <v>16.7</v>
      </c>
      <c r="C8" s="2">
        <f>(A8-$A$3)/2/3*(1/($G$16*(0.6/$G$16)^$G$18)+4/($G$16*(0.6/$G$16)^($G$18*EXP(-((A8+$A$3)/2)/$G$20)))+1/($G$16*(0.6/$G$16)^($G$18*EXP(-(A8/$G$20)))))</f>
        <v>167.2220302689022</v>
      </c>
      <c r="E8" s="6">
        <f>1000*1/SLOPE(C7:C8,B7:B8)</f>
        <v>67.32464445931399</v>
      </c>
      <c r="F8" s="5" t="s">
        <v>7</v>
      </c>
    </row>
    <row r="9" spans="5:6" ht="15.75">
      <c r="E9" s="3"/>
      <c r="F9" s="5">
        <f>1000*SLOPE(B3:B9,A3:A9)</f>
        <v>80.62012520645962</v>
      </c>
    </row>
    <row r="10" spans="5:6" ht="15.75">
      <c r="E10" s="3"/>
      <c r="F10" s="6" t="s">
        <v>8</v>
      </c>
    </row>
    <row r="11" spans="5:6" ht="15.75">
      <c r="E11" s="3"/>
      <c r="F11" s="8">
        <f>CORREL(B3:B9,A3:A9)</f>
        <v>0.9903068373809798</v>
      </c>
    </row>
    <row r="12" spans="1:9" ht="15.75">
      <c r="A12" s="10"/>
      <c r="B12" s="10"/>
      <c r="C12" s="10"/>
      <c r="D12" s="14"/>
      <c r="E12" s="10"/>
      <c r="F12" s="11"/>
      <c r="G12" s="11"/>
      <c r="H12" s="11"/>
      <c r="I12" s="11"/>
    </row>
    <row r="13" spans="1:9" s="4" customFormat="1" ht="15.75">
      <c r="A13" s="1"/>
      <c r="B13" s="1" t="s">
        <v>9</v>
      </c>
      <c r="C13" s="1" t="s">
        <v>10</v>
      </c>
      <c r="D13" s="15" t="s">
        <v>11</v>
      </c>
      <c r="E13" s="2" t="s">
        <v>12</v>
      </c>
      <c r="F13" s="3"/>
      <c r="G13" s="3" t="s">
        <v>13</v>
      </c>
      <c r="H13" s="3"/>
      <c r="I13" s="3"/>
    </row>
    <row r="14" spans="1:5" ht="15.75">
      <c r="A14" s="2">
        <v>0</v>
      </c>
      <c r="C14" s="1"/>
      <c r="D14" s="13">
        <f aca="true" t="shared" si="0" ref="D14:D29">$G$16^(1-$G$18*EXP(-A14/$G$20))*0.6^($G$18*EXP(-A14/$G$20))</f>
        <v>0.9307705460639898</v>
      </c>
      <c r="E14" s="2">
        <v>0</v>
      </c>
    </row>
    <row r="15" spans="1:7" ht="15.75">
      <c r="A15" s="2">
        <v>0.75</v>
      </c>
      <c r="B15" s="2">
        <v>0.974</v>
      </c>
      <c r="C15" s="2">
        <f aca="true" t="shared" si="1" ref="C15:C30">B15*(1+($I$26+$I$27*A15)/(1282900)+($I$28+A15*$I$29-$I$30)/400)</f>
        <v>0.9431646512136677</v>
      </c>
      <c r="D15" s="13">
        <f t="shared" si="0"/>
        <v>0.9332589618442665</v>
      </c>
      <c r="E15" s="2">
        <f>E14+(A15-A14)/D15</f>
        <v>0.8036354652495188</v>
      </c>
      <c r="G15" s="3" t="s">
        <v>14</v>
      </c>
    </row>
    <row r="16" spans="1:7" ht="15.75">
      <c r="A16" s="2">
        <v>0.96</v>
      </c>
      <c r="B16" s="2">
        <v>1.0301</v>
      </c>
      <c r="C16" s="2">
        <f t="shared" si="1"/>
        <v>0.9975325141829202</v>
      </c>
      <c r="D16" s="13">
        <f t="shared" si="0"/>
        <v>0.9339542953840677</v>
      </c>
      <c r="E16" s="2">
        <f aca="true" t="shared" si="2" ref="E16:E31">E15+(A16-A15)/D16</f>
        <v>1.0284858685699962</v>
      </c>
      <c r="G16" s="3">
        <v>1.47</v>
      </c>
    </row>
    <row r="17" spans="1:7" ht="15.75">
      <c r="A17" s="2">
        <v>2.25</v>
      </c>
      <c r="B17" s="2">
        <v>0.8823</v>
      </c>
      <c r="C17" s="2">
        <f t="shared" si="1"/>
        <v>0.854636331475413</v>
      </c>
      <c r="D17" s="13">
        <f t="shared" si="0"/>
        <v>0.9382119502022545</v>
      </c>
      <c r="E17" s="2">
        <f t="shared" si="2"/>
        <v>2.403441708475797</v>
      </c>
      <c r="G17" s="3" t="s">
        <v>15</v>
      </c>
    </row>
    <row r="18" spans="1:7" ht="15.75">
      <c r="A18" s="2">
        <v>3.3</v>
      </c>
      <c r="B18" s="2">
        <v>1.0346</v>
      </c>
      <c r="C18" s="2">
        <f t="shared" si="1"/>
        <v>1.0023815857002445</v>
      </c>
      <c r="D18" s="13">
        <f t="shared" si="0"/>
        <v>0.9416600817967544</v>
      </c>
      <c r="E18" s="2">
        <f t="shared" si="2"/>
        <v>3.5184937535795093</v>
      </c>
      <c r="G18" s="3">
        <v>0.51</v>
      </c>
    </row>
    <row r="19" spans="1:7" ht="15.75">
      <c r="A19" s="2">
        <v>3.75</v>
      </c>
      <c r="B19" s="2">
        <v>0.8852</v>
      </c>
      <c r="C19" s="2">
        <f t="shared" si="1"/>
        <v>0.857714886266111</v>
      </c>
      <c r="D19" s="13">
        <f t="shared" si="0"/>
        <v>0.9431330628608658</v>
      </c>
      <c r="E19" s="2">
        <f t="shared" si="2"/>
        <v>3.9956268514639017</v>
      </c>
      <c r="G19" s="3" t="s">
        <v>16</v>
      </c>
    </row>
    <row r="20" spans="1:7" ht="15.75">
      <c r="A20" s="2">
        <v>5.25</v>
      </c>
      <c r="B20" s="2">
        <v>1.034</v>
      </c>
      <c r="C20" s="2">
        <f t="shared" si="1"/>
        <v>1.0022094851714827</v>
      </c>
      <c r="D20" s="13">
        <f t="shared" si="0"/>
        <v>0.9480222052113303</v>
      </c>
      <c r="E20" s="2">
        <f t="shared" si="2"/>
        <v>5.577868271289743</v>
      </c>
      <c r="G20" s="3">
        <v>128</v>
      </c>
    </row>
    <row r="21" spans="1:5" ht="15.75">
      <c r="A21" s="2">
        <v>5.86</v>
      </c>
      <c r="B21" s="2">
        <v>1.0768</v>
      </c>
      <c r="C21" s="2">
        <f t="shared" si="1"/>
        <v>1.0438269010454346</v>
      </c>
      <c r="D21" s="13">
        <f t="shared" si="0"/>
        <v>0.9500012920719068</v>
      </c>
      <c r="E21" s="2">
        <f t="shared" si="2"/>
        <v>6.219972661137066</v>
      </c>
    </row>
    <row r="22" spans="1:5" ht="15.75">
      <c r="A22" s="2">
        <v>6.85</v>
      </c>
      <c r="B22" s="2">
        <v>1.0869</v>
      </c>
      <c r="C22" s="2">
        <f t="shared" si="1"/>
        <v>1.0538360092687853</v>
      </c>
      <c r="D22" s="13">
        <f t="shared" si="0"/>
        <v>0.9532019545552309</v>
      </c>
      <c r="E22" s="2">
        <f t="shared" si="2"/>
        <v>7.25857732961148</v>
      </c>
    </row>
    <row r="23" spans="1:5" ht="15.75">
      <c r="A23" s="2">
        <v>8.35</v>
      </c>
      <c r="B23" s="2">
        <v>1.0159</v>
      </c>
      <c r="C23" s="2">
        <f t="shared" si="1"/>
        <v>0.9853051319701495</v>
      </c>
      <c r="D23" s="13">
        <f t="shared" si="0"/>
        <v>0.9580247592907751</v>
      </c>
      <c r="E23" s="2">
        <f t="shared" si="2"/>
        <v>8.824298868071978</v>
      </c>
    </row>
    <row r="24" spans="1:7" ht="15.75">
      <c r="A24" s="2">
        <v>9.85</v>
      </c>
      <c r="B24" s="2">
        <v>1.0089</v>
      </c>
      <c r="C24" s="2">
        <f t="shared" si="1"/>
        <v>0.9788230836369228</v>
      </c>
      <c r="D24" s="13">
        <f t="shared" si="0"/>
        <v>0.962815352790201</v>
      </c>
      <c r="E24" s="2">
        <f t="shared" si="2"/>
        <v>10.382229987110597</v>
      </c>
      <c r="G24" s="12" t="s">
        <v>17</v>
      </c>
    </row>
    <row r="25" spans="1:5" ht="15.75">
      <c r="A25" s="2">
        <v>11.35</v>
      </c>
      <c r="B25" s="2">
        <v>1.0503</v>
      </c>
      <c r="C25" s="2">
        <f t="shared" si="1"/>
        <v>1.0193086265882272</v>
      </c>
      <c r="D25" s="13">
        <f t="shared" si="0"/>
        <v>0.9675736720384541</v>
      </c>
      <c r="E25" s="2">
        <f t="shared" si="2"/>
        <v>11.932499535929393</v>
      </c>
    </row>
    <row r="26" spans="1:9" ht="15.75">
      <c r="A26" s="2">
        <v>12.85</v>
      </c>
      <c r="B26" s="2">
        <v>0.9369</v>
      </c>
      <c r="C26" s="2">
        <f t="shared" si="1"/>
        <v>0.9095399594230758</v>
      </c>
      <c r="D26" s="13">
        <f t="shared" si="0"/>
        <v>0.9722996614237519</v>
      </c>
      <c r="E26" s="2">
        <f t="shared" si="2"/>
        <v>13.475233797302609</v>
      </c>
      <c r="G26" s="3" t="s">
        <v>18</v>
      </c>
      <c r="I26" s="2">
        <v>2817</v>
      </c>
    </row>
    <row r="27" spans="1:9" ht="15.75">
      <c r="A27" s="2">
        <v>15.48</v>
      </c>
      <c r="B27" s="2">
        <v>1.1847</v>
      </c>
      <c r="C27" s="2">
        <f t="shared" si="1"/>
        <v>1.1507358764172015</v>
      </c>
      <c r="D27" s="13">
        <f t="shared" si="0"/>
        <v>0.9805077177942771</v>
      </c>
      <c r="E27" s="2">
        <f t="shared" si="2"/>
        <v>16.157517630739815</v>
      </c>
      <c r="G27" s="3" t="s">
        <v>19</v>
      </c>
      <c r="I27" s="2">
        <v>1.8</v>
      </c>
    </row>
    <row r="28" spans="1:9" ht="15.75">
      <c r="A28" s="2">
        <v>18.35</v>
      </c>
      <c r="B28" s="2">
        <v>1.09</v>
      </c>
      <c r="C28" s="2">
        <f t="shared" si="1"/>
        <v>1.0593857265341775</v>
      </c>
      <c r="D28" s="13">
        <f t="shared" si="0"/>
        <v>0.9893509840030466</v>
      </c>
      <c r="E28" s="2">
        <f t="shared" si="2"/>
        <v>19.058409272235533</v>
      </c>
      <c r="G28" s="3" t="s">
        <v>20</v>
      </c>
      <c r="I28" s="2">
        <f>B3</f>
        <v>1.3974038423505553</v>
      </c>
    </row>
    <row r="29" spans="1:9" ht="15.75">
      <c r="A29" s="2">
        <v>19.85</v>
      </c>
      <c r="B29" s="2">
        <v>1.0877</v>
      </c>
      <c r="C29" s="2">
        <f t="shared" si="1"/>
        <v>1.057481454053803</v>
      </c>
      <c r="D29" s="13">
        <f t="shared" si="0"/>
        <v>0.9939255748551562</v>
      </c>
      <c r="E29" s="2">
        <f t="shared" si="2"/>
        <v>20.567576596175854</v>
      </c>
      <c r="G29" s="3" t="s">
        <v>21</v>
      </c>
      <c r="I29" s="2">
        <f>F9/1000</f>
        <v>0.08062012520645961</v>
      </c>
    </row>
    <row r="30" spans="1:9" ht="15.75">
      <c r="A30" s="2">
        <v>21.35</v>
      </c>
      <c r="B30" s="2">
        <v>0.8422</v>
      </c>
      <c r="C30" s="2">
        <f t="shared" si="1"/>
        <v>0.8190583406324807</v>
      </c>
      <c r="D30" s="13">
        <f aca="true" t="shared" si="3" ref="D30:D45">$G$16^(1-$G$18*EXP(-A30/$G$20))*0.6^($G$18*EXP(-A30/$G$20))</f>
        <v>0.9984676536584177</v>
      </c>
      <c r="E30" s="2">
        <f t="shared" si="2"/>
        <v>22.069878643221596</v>
      </c>
      <c r="G30" s="3" t="s">
        <v>22</v>
      </c>
      <c r="I30" s="2">
        <v>15</v>
      </c>
    </row>
    <row r="31" spans="1:5" ht="15.75">
      <c r="A31" s="2">
        <v>22.85</v>
      </c>
      <c r="B31" s="2">
        <v>1.0414</v>
      </c>
      <c r="C31" s="2">
        <f aca="true" t="shared" si="4" ref="C31:C46">B31*(1+($I$26+$I$27*A31)/(1282900)+($I$28+A31*$I$29-$I$30)/400)</f>
        <v>1.013101830364198</v>
      </c>
      <c r="D31" s="13">
        <f t="shared" si="3"/>
        <v>1.0029772105200105</v>
      </c>
      <c r="E31" s="2">
        <f t="shared" si="2"/>
        <v>23.56542608364878</v>
      </c>
    </row>
    <row r="32" spans="1:5" ht="15.75">
      <c r="A32" s="2">
        <v>24.35</v>
      </c>
      <c r="B32" s="2">
        <v>0.9598</v>
      </c>
      <c r="C32" s="2">
        <f t="shared" si="4"/>
        <v>0.9340113554052585</v>
      </c>
      <c r="D32" s="13">
        <f t="shared" si="3"/>
        <v>1.0074542418677186</v>
      </c>
      <c r="E32" s="2">
        <f aca="true" t="shared" si="5" ref="E32:E47">E31+(A32-A31)/D32</f>
        <v>25.054327452726497</v>
      </c>
    </row>
    <row r="33" spans="1:5" ht="15.75">
      <c r="A33" s="2">
        <v>24.95</v>
      </c>
      <c r="B33" s="2">
        <v>1.0785</v>
      </c>
      <c r="C33" s="2">
        <f t="shared" si="4"/>
        <v>1.0496533636464396</v>
      </c>
      <c r="D33" s="13">
        <f t="shared" si="3"/>
        <v>1.0092359476431085</v>
      </c>
      <c r="E33" s="2">
        <f t="shared" si="5"/>
        <v>25.648836597393007</v>
      </c>
    </row>
    <row r="34" spans="1:5" ht="15.75">
      <c r="A34" s="2">
        <v>27.85</v>
      </c>
      <c r="B34" s="2">
        <v>1.0868</v>
      </c>
      <c r="C34" s="2">
        <f t="shared" si="4"/>
        <v>1.0583710158106516</v>
      </c>
      <c r="D34" s="13">
        <f t="shared" si="3"/>
        <v>1.0177741862062089</v>
      </c>
      <c r="E34" s="2">
        <f t="shared" si="5"/>
        <v>28.498191630467545</v>
      </c>
    </row>
    <row r="35" spans="1:5" ht="15.75">
      <c r="A35" s="2">
        <v>29.35</v>
      </c>
      <c r="B35" s="2">
        <v>1.0159</v>
      </c>
      <c r="C35" s="2">
        <f t="shared" si="4"/>
        <v>0.9896349191729721</v>
      </c>
      <c r="D35" s="13">
        <f t="shared" si="3"/>
        <v>1.0221428517407267</v>
      </c>
      <c r="E35" s="2">
        <f t="shared" si="5"/>
        <v>29.965696879313608</v>
      </c>
    </row>
    <row r="36" spans="1:5" ht="15.75">
      <c r="A36" s="2">
        <v>30.39</v>
      </c>
      <c r="B36" s="2">
        <v>1.0089</v>
      </c>
      <c r="C36" s="2">
        <f t="shared" si="4"/>
        <v>0.9830288472443913</v>
      </c>
      <c r="D36" s="13">
        <f t="shared" si="3"/>
        <v>1.0251527302462575</v>
      </c>
      <c r="E36" s="2">
        <f t="shared" si="5"/>
        <v>30.980179862498147</v>
      </c>
    </row>
    <row r="37" spans="1:5" ht="15.75">
      <c r="A37" s="2">
        <v>32.35</v>
      </c>
      <c r="B37" s="2">
        <v>1.0503</v>
      </c>
      <c r="C37" s="2">
        <f t="shared" si="4"/>
        <v>1.0237850273157836</v>
      </c>
      <c r="D37" s="13">
        <f t="shared" si="3"/>
        <v>1.0307827967752987</v>
      </c>
      <c r="E37" s="2">
        <f t="shared" si="5"/>
        <v>32.88164737450132</v>
      </c>
    </row>
    <row r="38" spans="1:5" ht="15.75">
      <c r="A38" s="2">
        <v>33.46</v>
      </c>
      <c r="B38" s="2">
        <v>0.9369</v>
      </c>
      <c r="C38" s="2">
        <f t="shared" si="4"/>
        <v>0.9134588896215383</v>
      </c>
      <c r="D38" s="13">
        <f t="shared" si="3"/>
        <v>1.0339467046456539</v>
      </c>
      <c r="E38" s="2">
        <f t="shared" si="5"/>
        <v>33.95520367581997</v>
      </c>
    </row>
    <row r="39" spans="1:5" ht="15.75">
      <c r="A39" s="2">
        <v>37.35</v>
      </c>
      <c r="B39" s="2">
        <v>1.0148</v>
      </c>
      <c r="C39" s="2">
        <f t="shared" si="4"/>
        <v>0.9902110153295348</v>
      </c>
      <c r="D39" s="13">
        <f t="shared" si="3"/>
        <v>1.0448947862795297</v>
      </c>
      <c r="E39" s="2">
        <f t="shared" si="5"/>
        <v>37.678066543047784</v>
      </c>
    </row>
    <row r="40" spans="1:5" ht="15.75">
      <c r="A40" s="2">
        <v>38.85</v>
      </c>
      <c r="B40" s="2">
        <v>0.9987</v>
      </c>
      <c r="C40" s="2">
        <f t="shared" si="4"/>
        <v>0.9748051586861215</v>
      </c>
      <c r="D40" s="13">
        <f t="shared" si="3"/>
        <v>1.049058401211596</v>
      </c>
      <c r="E40" s="2">
        <f t="shared" si="5"/>
        <v>39.107920208265654</v>
      </c>
    </row>
    <row r="41" spans="1:5" ht="15.75">
      <c r="A41" s="2">
        <v>40.35</v>
      </c>
      <c r="B41" s="2">
        <v>1.0985</v>
      </c>
      <c r="C41" s="2">
        <f t="shared" si="4"/>
        <v>1.0725517658096744</v>
      </c>
      <c r="D41" s="13">
        <f t="shared" si="3"/>
        <v>1.0531898103473067</v>
      </c>
      <c r="E41" s="2">
        <f t="shared" si="5"/>
        <v>40.532164903061314</v>
      </c>
    </row>
    <row r="42" spans="1:5" ht="15.75">
      <c r="A42" s="2">
        <v>40.4</v>
      </c>
      <c r="B42" s="2">
        <v>1.0832</v>
      </c>
      <c r="C42" s="2">
        <f t="shared" si="4"/>
        <v>1.057624166943944</v>
      </c>
      <c r="D42" s="13">
        <f t="shared" si="3"/>
        <v>1.0533269700202867</v>
      </c>
      <c r="E42" s="2">
        <f t="shared" si="5"/>
        <v>40.57963354425545</v>
      </c>
    </row>
    <row r="43" spans="1:5" ht="15.75">
      <c r="A43" s="2">
        <v>41.85</v>
      </c>
      <c r="B43" s="2">
        <v>1.0408</v>
      </c>
      <c r="C43" s="2">
        <f t="shared" si="4"/>
        <v>1.016531578046608</v>
      </c>
      <c r="D43" s="13">
        <f t="shared" si="3"/>
        <v>1.057289073980085</v>
      </c>
      <c r="E43" s="2">
        <f t="shared" si="5"/>
        <v>41.95106547870417</v>
      </c>
    </row>
    <row r="44" spans="1:5" ht="15.75">
      <c r="A44" s="2">
        <v>43.35</v>
      </c>
      <c r="B44" s="2">
        <v>0.6025</v>
      </c>
      <c r="C44" s="2">
        <f t="shared" si="4"/>
        <v>0.5886348754748001</v>
      </c>
      <c r="D44" s="13">
        <f t="shared" si="3"/>
        <v>1.0613562570664816</v>
      </c>
      <c r="E44" s="2">
        <f t="shared" si="5"/>
        <v>43.36435153606054</v>
      </c>
    </row>
    <row r="45" spans="1:5" ht="15.75">
      <c r="A45" s="2">
        <v>45.35</v>
      </c>
      <c r="B45" s="2">
        <v>1.1908</v>
      </c>
      <c r="C45" s="2">
        <f t="shared" si="4"/>
        <v>1.1638798844277234</v>
      </c>
      <c r="D45" s="13">
        <f t="shared" si="3"/>
        <v>1.0667293855347484</v>
      </c>
      <c r="E45" s="2">
        <f t="shared" si="5"/>
        <v>45.23924129453233</v>
      </c>
    </row>
    <row r="46" spans="1:5" ht="15.75">
      <c r="A46" s="2">
        <v>46.75</v>
      </c>
      <c r="B46" s="2">
        <v>1.0716</v>
      </c>
      <c r="C46" s="2">
        <f t="shared" si="4"/>
        <v>1.0476790875798034</v>
      </c>
      <c r="D46" s="13">
        <f aca="true" t="shared" si="6" ref="D46:D61">$G$16^(1-$G$18*EXP(-A46/$G$20))*0.6^($G$18*EXP(-A46/$G$20))</f>
        <v>1.0704568093763993</v>
      </c>
      <c r="E46" s="2">
        <f t="shared" si="5"/>
        <v>46.54709415485985</v>
      </c>
    </row>
    <row r="47" spans="1:5" ht="15.75">
      <c r="A47" s="2">
        <v>48.25</v>
      </c>
      <c r="B47" s="2">
        <v>0.8771</v>
      </c>
      <c r="C47" s="2">
        <f aca="true" t="shared" si="7" ref="C47:C62">B47*(1+($I$26+$I$27*A47)/(1282900)+($I$28+A47*$I$29-$I$30)/400)</f>
        <v>0.8577878514879906</v>
      </c>
      <c r="D47" s="13">
        <f t="shared" si="6"/>
        <v>1.0744197034114622</v>
      </c>
      <c r="E47" s="2">
        <f t="shared" si="5"/>
        <v>47.943196623231614</v>
      </c>
    </row>
    <row r="48" spans="1:5" ht="15.75">
      <c r="A48" s="2">
        <v>49.75</v>
      </c>
      <c r="B48" s="2">
        <v>1.0407</v>
      </c>
      <c r="C48" s="2">
        <f t="shared" si="7"/>
        <v>1.0181024970917596</v>
      </c>
      <c r="D48" s="13">
        <f t="shared" si="6"/>
        <v>1.0783508436066707</v>
      </c>
      <c r="E48" s="2">
        <f aca="true" t="shared" si="8" ref="E48:E63">E47+(A48-A47)/D48</f>
        <v>49.3342095842667</v>
      </c>
    </row>
    <row r="49" spans="1:5" ht="15.75">
      <c r="A49" s="2">
        <v>51.25</v>
      </c>
      <c r="B49" s="2">
        <v>1.1168</v>
      </c>
      <c r="C49" s="2">
        <f t="shared" si="7"/>
        <v>1.0928900679858595</v>
      </c>
      <c r="D49" s="13">
        <f t="shared" si="6"/>
        <v>1.0822503174995184</v>
      </c>
      <c r="E49" s="2">
        <f t="shared" si="8"/>
        <v>50.72021056365719</v>
      </c>
    </row>
    <row r="50" spans="1:5" ht="15.75">
      <c r="A50" s="2">
        <v>52.75</v>
      </c>
      <c r="B50" s="2">
        <v>1.139</v>
      </c>
      <c r="C50" s="2">
        <f t="shared" si="7"/>
        <v>1.1149615268703923</v>
      </c>
      <c r="D50" s="13">
        <f t="shared" si="6"/>
        <v>1.0861182165506313</v>
      </c>
      <c r="E50" s="2">
        <f t="shared" si="8"/>
        <v>52.10127569739908</v>
      </c>
    </row>
    <row r="51" spans="1:5" ht="15.75">
      <c r="A51" s="2">
        <v>54.25</v>
      </c>
      <c r="B51" s="2">
        <v>1.2445</v>
      </c>
      <c r="C51" s="2">
        <f t="shared" si="7"/>
        <v>1.2186138238885742</v>
      </c>
      <c r="D51" s="13">
        <f t="shared" si="6"/>
        <v>1.089954636031135</v>
      </c>
      <c r="E51" s="2">
        <f t="shared" si="8"/>
        <v>53.47747976169112</v>
      </c>
    </row>
    <row r="52" spans="1:5" ht="15.75">
      <c r="A52" s="2">
        <v>55.75</v>
      </c>
      <c r="B52" s="2">
        <v>1.1716</v>
      </c>
      <c r="C52" s="2">
        <f t="shared" si="7"/>
        <v>1.1475868479132443</v>
      </c>
      <c r="D52" s="13">
        <f t="shared" si="6"/>
        <v>1.0937596749115543</v>
      </c>
      <c r="E52" s="2">
        <f t="shared" si="8"/>
        <v>54.848896202072595</v>
      </c>
    </row>
    <row r="53" spans="1:5" ht="15.75">
      <c r="A53" s="2">
        <v>56.15</v>
      </c>
      <c r="B53" s="2">
        <v>1.0297</v>
      </c>
      <c r="C53" s="2">
        <f t="shared" si="7"/>
        <v>1.0086788274144998</v>
      </c>
      <c r="D53" s="13">
        <f t="shared" si="6"/>
        <v>1.0947690651165376</v>
      </c>
      <c r="E53" s="2">
        <f t="shared" si="8"/>
        <v>55.21427006286708</v>
      </c>
    </row>
    <row r="54" spans="1:5" ht="15.75">
      <c r="A54" s="2">
        <v>56.25</v>
      </c>
      <c r="B54" s="2">
        <v>1.242</v>
      </c>
      <c r="C54" s="2">
        <f t="shared" si="7"/>
        <v>1.2166699612522</v>
      </c>
      <c r="D54" s="13">
        <f t="shared" si="6"/>
        <v>1.0950210653634973</v>
      </c>
      <c r="E54" s="2">
        <f t="shared" si="8"/>
        <v>55.3055925069397</v>
      </c>
    </row>
    <row r="55" spans="1:5" ht="15.75">
      <c r="A55" s="2">
        <v>57.65</v>
      </c>
      <c r="B55" s="2">
        <v>0.9797</v>
      </c>
      <c r="C55" s="2">
        <f t="shared" si="7"/>
        <v>0.9599978201350291</v>
      </c>
      <c r="D55" s="13">
        <f t="shared" si="6"/>
        <v>1.0985345029147662</v>
      </c>
      <c r="E55" s="2">
        <f t="shared" si="8"/>
        <v>56.58001765816194</v>
      </c>
    </row>
    <row r="56" spans="1:5" ht="15.75">
      <c r="A56" s="2">
        <v>59.15</v>
      </c>
      <c r="B56" s="2">
        <v>1.1485</v>
      </c>
      <c r="C56" s="2">
        <f t="shared" si="7"/>
        <v>1.1257528189419697</v>
      </c>
      <c r="D56" s="13">
        <f t="shared" si="6"/>
        <v>1.1022687975678602</v>
      </c>
      <c r="E56" s="2">
        <f t="shared" si="8"/>
        <v>57.94084725191414</v>
      </c>
    </row>
    <row r="57" spans="1:5" ht="15.75">
      <c r="A57" s="2">
        <v>60.65</v>
      </c>
      <c r="B57" s="2">
        <v>1.1342</v>
      </c>
      <c r="C57" s="2">
        <f t="shared" si="7"/>
        <v>1.1120813292106924</v>
      </c>
      <c r="D57" s="13">
        <f t="shared" si="6"/>
        <v>1.1059720593757931</v>
      </c>
      <c r="E57" s="2">
        <f t="shared" si="8"/>
        <v>59.29712021313759</v>
      </c>
    </row>
    <row r="58" spans="1:5" ht="15.75">
      <c r="A58" s="2">
        <v>62.15</v>
      </c>
      <c r="B58" s="2">
        <v>1.1605</v>
      </c>
      <c r="C58" s="2">
        <f t="shared" si="7"/>
        <v>1.1382217292528807</v>
      </c>
      <c r="D58" s="13">
        <f t="shared" si="6"/>
        <v>1.1096444018813891</v>
      </c>
      <c r="E58" s="2">
        <f t="shared" si="8"/>
        <v>60.64890462033756</v>
      </c>
    </row>
    <row r="59" spans="1:5" ht="15.75">
      <c r="A59" s="2">
        <v>64.3</v>
      </c>
      <c r="B59" s="2">
        <v>1.2493</v>
      </c>
      <c r="C59" s="2">
        <f t="shared" si="7"/>
        <v>1.2258621557782712</v>
      </c>
      <c r="D59" s="13">
        <f t="shared" si="6"/>
        <v>1.1148544065113855</v>
      </c>
      <c r="E59" s="2">
        <f t="shared" si="8"/>
        <v>62.577407559773214</v>
      </c>
    </row>
    <row r="60" spans="1:5" ht="15.75">
      <c r="A60" s="2">
        <v>75.25</v>
      </c>
      <c r="B60" s="2">
        <v>1.2517</v>
      </c>
      <c r="C60" s="2">
        <f t="shared" si="7"/>
        <v>1.2309988323261272</v>
      </c>
      <c r="D60" s="13">
        <f t="shared" si="6"/>
        <v>1.140420651691636</v>
      </c>
      <c r="E60" s="2">
        <f t="shared" si="8"/>
        <v>72.1791277528944</v>
      </c>
    </row>
    <row r="61" spans="1:5" ht="15.75">
      <c r="A61" s="2">
        <v>83.35</v>
      </c>
      <c r="B61" s="2">
        <v>1.2051</v>
      </c>
      <c r="C61" s="2">
        <f t="shared" si="7"/>
        <v>1.187150614615278</v>
      </c>
      <c r="D61" s="13">
        <f t="shared" si="6"/>
        <v>1.1583126637127978</v>
      </c>
      <c r="E61" s="2">
        <f t="shared" si="8"/>
        <v>79.17205829207771</v>
      </c>
    </row>
    <row r="62" spans="1:5" ht="15.75">
      <c r="A62" s="2">
        <v>84.75</v>
      </c>
      <c r="B62" s="2">
        <v>1.0417</v>
      </c>
      <c r="C62" s="2">
        <f t="shared" si="7"/>
        <v>1.0264803622492262</v>
      </c>
      <c r="D62" s="13">
        <f aca="true" t="shared" si="9" ref="D62:D77">$G$16^(1-$G$18*EXP(-A62/$G$20))*0.6^($G$18*EXP(-A62/$G$20))</f>
        <v>1.1613191172169424</v>
      </c>
      <c r="E62" s="2">
        <f t="shared" si="8"/>
        <v>80.37758395616481</v>
      </c>
    </row>
    <row r="63" spans="1:5" ht="15.75">
      <c r="A63" s="2">
        <v>86.25</v>
      </c>
      <c r="B63" s="2">
        <v>1.1007</v>
      </c>
      <c r="C63" s="2">
        <f aca="true" t="shared" si="10" ref="C63:C78">B63*(1+($I$26+$I$27*A63)/(1282900)+($I$28+A63*$I$29-$I$30)/400)</f>
        <v>1.084953435736384</v>
      </c>
      <c r="D63" s="13">
        <f t="shared" si="9"/>
        <v>1.1645125478878455</v>
      </c>
      <c r="E63" s="2">
        <f t="shared" si="8"/>
        <v>81.66567655999347</v>
      </c>
    </row>
    <row r="64" spans="1:5" ht="15.75">
      <c r="A64" s="2">
        <v>87.75</v>
      </c>
      <c r="B64" s="2">
        <v>1.1016</v>
      </c>
      <c r="C64" s="2">
        <f t="shared" si="10"/>
        <v>1.0861759205492392</v>
      </c>
      <c r="D64" s="13">
        <f t="shared" si="9"/>
        <v>1.1676774024017993</v>
      </c>
      <c r="E64" s="2">
        <f aca="true" t="shared" si="11" ref="E64:E79">E63+(A64-A63)/D64</f>
        <v>82.9502779378352</v>
      </c>
    </row>
    <row r="65" spans="1:5" ht="15.75">
      <c r="A65" s="2">
        <v>89.25</v>
      </c>
      <c r="B65" s="2">
        <v>1.0461</v>
      </c>
      <c r="C65" s="2">
        <f t="shared" si="10"/>
        <v>1.0317714694648814</v>
      </c>
      <c r="D65" s="13">
        <f t="shared" si="9"/>
        <v>1.1708138367112324</v>
      </c>
      <c r="E65" s="2">
        <f t="shared" si="11"/>
        <v>84.23143806164569</v>
      </c>
    </row>
    <row r="66" spans="1:5" ht="15.75">
      <c r="A66" s="2">
        <v>89.75</v>
      </c>
      <c r="B66" s="2">
        <v>1.2633</v>
      </c>
      <c r="C66" s="2">
        <f t="shared" si="10"/>
        <v>1.2461246560490296</v>
      </c>
      <c r="D66" s="13">
        <f t="shared" si="9"/>
        <v>1.1718530263929265</v>
      </c>
      <c r="E66" s="2">
        <f t="shared" si="11"/>
        <v>84.65811272880856</v>
      </c>
    </row>
    <row r="67" spans="1:5" ht="15.75">
      <c r="A67" s="2">
        <v>90.75</v>
      </c>
      <c r="B67" s="2">
        <v>1.0559</v>
      </c>
      <c r="C67" s="2">
        <f t="shared" si="10"/>
        <v>1.0417586856565195</v>
      </c>
      <c r="D67" s="13">
        <f t="shared" si="9"/>
        <v>1.1739220083195803</v>
      </c>
      <c r="E67" s="2">
        <f t="shared" si="11"/>
        <v>85.50995807535885</v>
      </c>
    </row>
    <row r="68" spans="1:5" ht="15.75">
      <c r="A68" s="2">
        <v>94.15</v>
      </c>
      <c r="B68" s="2">
        <v>1.2755</v>
      </c>
      <c r="C68" s="2">
        <f t="shared" si="10"/>
        <v>1.259297804494734</v>
      </c>
      <c r="D68" s="13">
        <f t="shared" si="9"/>
        <v>1.1808634019320277</v>
      </c>
      <c r="E68" s="2">
        <f t="shared" si="11"/>
        <v>88.38920727085193</v>
      </c>
    </row>
    <row r="69" spans="1:5" ht="15.75">
      <c r="A69" s="2">
        <v>95.61</v>
      </c>
      <c r="B69" s="2">
        <v>1.3033</v>
      </c>
      <c r="C69" s="2">
        <f t="shared" si="10"/>
        <v>1.2871308549307785</v>
      </c>
      <c r="D69" s="13">
        <f t="shared" si="9"/>
        <v>1.1838002701919574</v>
      </c>
      <c r="E69" s="2">
        <f t="shared" si="11"/>
        <v>89.62252342794594</v>
      </c>
    </row>
    <row r="70" spans="1:5" ht="15.75">
      <c r="A70" s="2">
        <v>97.12</v>
      </c>
      <c r="B70" s="2">
        <v>1.3074</v>
      </c>
      <c r="C70" s="2">
        <f t="shared" si="10"/>
        <v>1.2915806543501243</v>
      </c>
      <c r="D70" s="13">
        <f t="shared" si="9"/>
        <v>1.1868102323892253</v>
      </c>
      <c r="E70" s="2">
        <f t="shared" si="11"/>
        <v>90.89484141003828</v>
      </c>
    </row>
    <row r="71" spans="1:5" ht="15.75">
      <c r="A71" s="2">
        <v>98.62</v>
      </c>
      <c r="B71" s="2">
        <v>1.2591</v>
      </c>
      <c r="C71" s="2">
        <f t="shared" si="10"/>
        <v>1.244248385079178</v>
      </c>
      <c r="D71" s="13">
        <f t="shared" si="9"/>
        <v>1.1897727555546564</v>
      </c>
      <c r="E71" s="2">
        <f t="shared" si="11"/>
        <v>92.15558636574264</v>
      </c>
    </row>
    <row r="72" spans="1:5" ht="15.75">
      <c r="A72" s="2">
        <v>100.13</v>
      </c>
      <c r="B72" s="2">
        <v>1.2207</v>
      </c>
      <c r="C72" s="2">
        <f t="shared" si="10"/>
        <v>1.2066754245020075</v>
      </c>
      <c r="D72" s="13">
        <f t="shared" si="9"/>
        <v>1.1927275079881148</v>
      </c>
      <c r="E72" s="2">
        <f t="shared" si="11"/>
        <v>93.42159221358885</v>
      </c>
    </row>
    <row r="73" spans="1:5" ht="15.75">
      <c r="A73" s="2">
        <v>100.45</v>
      </c>
      <c r="B73" s="2">
        <v>1.2862</v>
      </c>
      <c r="C73" s="2">
        <f t="shared" si="10"/>
        <v>1.271506429878973</v>
      </c>
      <c r="D73" s="13">
        <f t="shared" si="9"/>
        <v>1.1933501508702136</v>
      </c>
      <c r="E73" s="2">
        <f t="shared" si="11"/>
        <v>93.6897448591193</v>
      </c>
    </row>
    <row r="74" spans="1:5" ht="15.75">
      <c r="A74" s="2">
        <v>104.85</v>
      </c>
      <c r="B74" s="2">
        <v>1.2153</v>
      </c>
      <c r="C74" s="2">
        <f t="shared" si="10"/>
        <v>1.2025016493445748</v>
      </c>
      <c r="D74" s="13">
        <f t="shared" si="9"/>
        <v>1.2017873788740603</v>
      </c>
      <c r="E74" s="2">
        <f t="shared" si="11"/>
        <v>97.3509582129509</v>
      </c>
    </row>
    <row r="75" spans="1:5" ht="15.75">
      <c r="A75" s="2">
        <v>106.35</v>
      </c>
      <c r="B75" s="2">
        <v>1.2362</v>
      </c>
      <c r="C75" s="2">
        <f t="shared" si="10"/>
        <v>1.2235578874516206</v>
      </c>
      <c r="D75" s="13">
        <f t="shared" si="9"/>
        <v>1.2046112772115585</v>
      </c>
      <c r="E75" s="2">
        <f t="shared" si="11"/>
        <v>98.5961731867574</v>
      </c>
    </row>
    <row r="76" spans="1:5" ht="15.75">
      <c r="A76" s="2">
        <v>107.85</v>
      </c>
      <c r="B76" s="2">
        <v>1.2898</v>
      </c>
      <c r="C76" s="2">
        <f t="shared" si="10"/>
        <v>1.2770023960536996</v>
      </c>
      <c r="D76" s="13">
        <f t="shared" si="9"/>
        <v>1.2074087960212034</v>
      </c>
      <c r="E76" s="2">
        <f t="shared" si="11"/>
        <v>99.83850304632358</v>
      </c>
    </row>
    <row r="77" spans="1:5" ht="15.75">
      <c r="A77" s="2">
        <v>107.85</v>
      </c>
      <c r="B77" s="2">
        <v>1.2898</v>
      </c>
      <c r="C77" s="2">
        <f t="shared" si="10"/>
        <v>1.2770023960536996</v>
      </c>
      <c r="D77" s="13">
        <f t="shared" si="9"/>
        <v>1.2074087960212034</v>
      </c>
      <c r="E77" s="2">
        <f t="shared" si="11"/>
        <v>99.83850304632358</v>
      </c>
    </row>
    <row r="78" spans="1:5" ht="15.75">
      <c r="A78" s="2">
        <v>109.35</v>
      </c>
      <c r="B78" s="2">
        <v>1.3758</v>
      </c>
      <c r="C78" s="2">
        <f t="shared" si="10"/>
        <v>1.3625679250607305</v>
      </c>
      <c r="D78" s="13">
        <f aca="true" t="shared" si="12" ref="D78:D93">$G$16^(1-$G$18*EXP(-A78/$G$20))*0.6^($G$18*EXP(-A78/$G$20))</f>
        <v>1.210180106392105</v>
      </c>
      <c r="E78" s="2">
        <f t="shared" si="11"/>
        <v>101.07798797263916</v>
      </c>
    </row>
    <row r="79" spans="1:5" ht="15.75">
      <c r="A79" s="2">
        <v>111.61</v>
      </c>
      <c r="B79" s="2">
        <v>1.2534</v>
      </c>
      <c r="C79" s="2">
        <f aca="true" t="shared" si="13" ref="C79:C94">B79*(1+($I$26+$I$27*A79)/(1282900)+($I$28+A79*$I$29-$I$30)/400)</f>
        <v>1.2419200381952538</v>
      </c>
      <c r="D79" s="13">
        <f t="shared" si="12"/>
        <v>1.2143064358303333</v>
      </c>
      <c r="E79" s="2">
        <f t="shared" si="11"/>
        <v>102.93913268316244</v>
      </c>
    </row>
    <row r="80" spans="1:5" ht="15.75">
      <c r="A80" s="2">
        <v>112.95</v>
      </c>
      <c r="B80" s="2">
        <v>1.374</v>
      </c>
      <c r="C80" s="2">
        <f t="shared" si="13"/>
        <v>1.3617891255968775</v>
      </c>
      <c r="D80" s="13">
        <f t="shared" si="12"/>
        <v>1.21672535005735</v>
      </c>
      <c r="E80" s="2">
        <f aca="true" t="shared" si="14" ref="E80:E95">E79+(A80-A79)/D80</f>
        <v>104.04044942644953</v>
      </c>
    </row>
    <row r="81" spans="1:5" ht="15.75">
      <c r="A81" s="2">
        <v>114.36</v>
      </c>
      <c r="B81" s="2">
        <v>1.292</v>
      </c>
      <c r="C81" s="2">
        <f t="shared" si="13"/>
        <v>1.280887591976418</v>
      </c>
      <c r="D81" s="13">
        <f t="shared" si="12"/>
        <v>1.2192485502232355</v>
      </c>
      <c r="E81" s="2">
        <f t="shared" si="14"/>
        <v>105.19689943800938</v>
      </c>
    </row>
    <row r="82" spans="1:5" ht="15.75">
      <c r="A82" s="2">
        <v>115.86</v>
      </c>
      <c r="B82" s="2">
        <v>1.2609</v>
      </c>
      <c r="C82" s="2">
        <f t="shared" si="13"/>
        <v>1.2504389369381783</v>
      </c>
      <c r="D82" s="13">
        <f t="shared" si="12"/>
        <v>1.2219081141747854</v>
      </c>
      <c r="E82" s="2">
        <f t="shared" si="14"/>
        <v>106.42448765237607</v>
      </c>
    </row>
    <row r="83" spans="1:5" ht="15.75">
      <c r="A83" s="2">
        <v>117.36</v>
      </c>
      <c r="B83" s="2">
        <v>1.2605</v>
      </c>
      <c r="C83" s="2">
        <f t="shared" si="13"/>
        <v>1.2504259896512933</v>
      </c>
      <c r="D83" s="13">
        <f t="shared" si="12"/>
        <v>1.2245423935757902</v>
      </c>
      <c r="E83" s="2">
        <f t="shared" si="14"/>
        <v>107.64943503506312</v>
      </c>
    </row>
    <row r="84" spans="1:5" ht="15.75">
      <c r="A84" s="2">
        <v>119.55</v>
      </c>
      <c r="B84" s="2">
        <v>1.2907</v>
      </c>
      <c r="C84" s="2">
        <f t="shared" si="13"/>
        <v>1.28095830372401</v>
      </c>
      <c r="D84" s="13">
        <f t="shared" si="12"/>
        <v>1.2283433970735467</v>
      </c>
      <c r="E84" s="2">
        <f t="shared" si="14"/>
        <v>109.43232409134619</v>
      </c>
    </row>
    <row r="85" spans="1:5" ht="15.75">
      <c r="A85" s="2">
        <v>120.36</v>
      </c>
      <c r="B85" s="2">
        <v>1.258</v>
      </c>
      <c r="C85" s="2">
        <f t="shared" si="13"/>
        <v>1.2487119159103257</v>
      </c>
      <c r="D85" s="13">
        <f t="shared" si="12"/>
        <v>1.2297357972093539</v>
      </c>
      <c r="E85" s="2">
        <f t="shared" si="14"/>
        <v>110.09100216011359</v>
      </c>
    </row>
    <row r="86" spans="1:5" ht="15.75">
      <c r="A86" s="2">
        <v>122.84</v>
      </c>
      <c r="B86" s="2">
        <v>1.2705</v>
      </c>
      <c r="C86" s="2">
        <f t="shared" si="13"/>
        <v>1.261759099367624</v>
      </c>
      <c r="D86" s="13">
        <f t="shared" si="12"/>
        <v>1.2339541726620318</v>
      </c>
      <c r="E86" s="2">
        <f t="shared" si="14"/>
        <v>112.10080127173688</v>
      </c>
    </row>
    <row r="87" spans="1:5" ht="15.75">
      <c r="A87" s="2">
        <v>123.63</v>
      </c>
      <c r="B87" s="2">
        <v>1.3199</v>
      </c>
      <c r="C87" s="2">
        <f t="shared" si="13"/>
        <v>1.3110308565422708</v>
      </c>
      <c r="D87" s="13">
        <f t="shared" si="12"/>
        <v>1.2352838442420873</v>
      </c>
      <c r="E87" s="2">
        <f t="shared" si="14"/>
        <v>112.74033039994684</v>
      </c>
    </row>
    <row r="88" spans="1:5" ht="15.75">
      <c r="A88" s="2">
        <v>128.82</v>
      </c>
      <c r="B88" s="2">
        <v>1.5093</v>
      </c>
      <c r="C88" s="2">
        <f t="shared" si="13"/>
        <v>1.5007479604684437</v>
      </c>
      <c r="D88" s="13">
        <f t="shared" si="12"/>
        <v>1.2438523404268855</v>
      </c>
      <c r="E88" s="2">
        <f t="shared" si="14"/>
        <v>116.91285139083777</v>
      </c>
    </row>
    <row r="89" spans="1:5" ht="15.75">
      <c r="A89" s="2">
        <v>133.25</v>
      </c>
      <c r="B89" s="2">
        <v>1.1931</v>
      </c>
      <c r="C89" s="2">
        <f t="shared" si="13"/>
        <v>1.1874123186138055</v>
      </c>
      <c r="D89" s="13">
        <f t="shared" si="12"/>
        <v>1.2509407309228664</v>
      </c>
      <c r="E89" s="2">
        <f t="shared" si="14"/>
        <v>120.45418623627991</v>
      </c>
    </row>
    <row r="90" spans="1:5" ht="15.75">
      <c r="A90" s="2">
        <v>134.75</v>
      </c>
      <c r="B90" s="2">
        <v>1.2128</v>
      </c>
      <c r="C90" s="2">
        <f t="shared" si="13"/>
        <v>1.2073876186424728</v>
      </c>
      <c r="D90" s="13">
        <f t="shared" si="12"/>
        <v>1.2532946830026155</v>
      </c>
      <c r="E90" s="2">
        <f t="shared" si="14"/>
        <v>121.65103165527293</v>
      </c>
    </row>
    <row r="91" spans="1:5" ht="15.75">
      <c r="A91" s="2">
        <v>136.25</v>
      </c>
      <c r="B91" s="2">
        <v>1.2002</v>
      </c>
      <c r="C91" s="2">
        <f t="shared" si="13"/>
        <v>1.1952092258353084</v>
      </c>
      <c r="D91" s="13">
        <f t="shared" si="12"/>
        <v>1.255625563108958</v>
      </c>
      <c r="E91" s="2">
        <f t="shared" si="14"/>
        <v>122.84565531066106</v>
      </c>
    </row>
    <row r="92" spans="1:5" ht="15.75">
      <c r="A92" s="2">
        <v>137.75</v>
      </c>
      <c r="B92" s="2">
        <v>1.2183</v>
      </c>
      <c r="C92" s="2">
        <f t="shared" si="13"/>
        <v>1.213604848031077</v>
      </c>
      <c r="D92" s="13">
        <f t="shared" si="12"/>
        <v>1.2579335471227344</v>
      </c>
      <c r="E92" s="2">
        <f t="shared" si="14"/>
        <v>124.03808713937804</v>
      </c>
    </row>
    <row r="93" spans="1:5" ht="15.75">
      <c r="A93" s="2">
        <v>138.54</v>
      </c>
      <c r="B93" s="2">
        <v>1.2923</v>
      </c>
      <c r="C93" s="2">
        <f t="shared" si="13"/>
        <v>1.287526861295539</v>
      </c>
      <c r="D93" s="13">
        <f t="shared" si="12"/>
        <v>1.2591399401383008</v>
      </c>
      <c r="E93" s="2">
        <f t="shared" si="14"/>
        <v>124.66549953002401</v>
      </c>
    </row>
    <row r="94" spans="1:5" ht="15.75">
      <c r="A94" s="2">
        <v>139.25</v>
      </c>
      <c r="B94" s="2">
        <v>1.1814</v>
      </c>
      <c r="C94" s="2">
        <f t="shared" si="13"/>
        <v>1.1772067089854823</v>
      </c>
      <c r="D94" s="13">
        <f aca="true" t="shared" si="15" ref="D94:D109">$G$16^(1-$G$18*EXP(-A94/$G$20))*0.6^($G$18*EXP(-A94/$G$20))</f>
        <v>1.260218810769055</v>
      </c>
      <c r="E94" s="2">
        <f t="shared" si="14"/>
        <v>125.22889375484654</v>
      </c>
    </row>
    <row r="95" spans="1:5" ht="15.75">
      <c r="A95" s="2">
        <v>141.25</v>
      </c>
      <c r="B95" s="2">
        <v>1.2563</v>
      </c>
      <c r="C95" s="2">
        <f aca="true" t="shared" si="16" ref="C95:C110">B95*(1+($I$26+$I$27*A95)/(1282900)+($I$28+A95*$I$29-$I$30)/400)</f>
        <v>1.2523507977058232</v>
      </c>
      <c r="D95" s="13">
        <f t="shared" si="15"/>
        <v>1.2632307895339094</v>
      </c>
      <c r="E95" s="2">
        <f t="shared" si="14"/>
        <v>126.8121357218492</v>
      </c>
    </row>
    <row r="96" spans="1:5" ht="15.75">
      <c r="A96" s="2">
        <v>142.75</v>
      </c>
      <c r="B96" s="2">
        <v>1.2392</v>
      </c>
      <c r="C96" s="2">
        <f t="shared" si="16"/>
        <v>1.2356818016227287</v>
      </c>
      <c r="D96" s="13">
        <f t="shared" si="15"/>
        <v>1.2654637212395128</v>
      </c>
      <c r="E96" s="2">
        <f aca="true" t="shared" si="17" ref="E96:E111">E95+(A96-A95)/D96</f>
        <v>127.99747195458669</v>
      </c>
    </row>
    <row r="97" spans="1:5" ht="15.75">
      <c r="A97" s="2">
        <v>144.25</v>
      </c>
      <c r="B97" s="2">
        <v>1.1119</v>
      </c>
      <c r="C97" s="2">
        <f t="shared" si="16"/>
        <v>1.109081713381145</v>
      </c>
      <c r="D97" s="13">
        <f t="shared" si="15"/>
        <v>1.267674516777507</v>
      </c>
      <c r="E97" s="2">
        <f t="shared" si="17"/>
        <v>129.18074098788168</v>
      </c>
    </row>
    <row r="98" spans="1:5" ht="15.75">
      <c r="A98" s="2">
        <v>145.75</v>
      </c>
      <c r="B98" s="2">
        <v>1.2374</v>
      </c>
      <c r="C98" s="2">
        <f t="shared" si="16"/>
        <v>1.2346403155346592</v>
      </c>
      <c r="D98" s="13">
        <f t="shared" si="15"/>
        <v>1.269863350820687</v>
      </c>
      <c r="E98" s="2">
        <f t="shared" si="17"/>
        <v>130.36197044775275</v>
      </c>
    </row>
    <row r="99" spans="1:5" ht="15.75">
      <c r="A99" s="2">
        <v>147.25</v>
      </c>
      <c r="B99" s="2">
        <v>1.272</v>
      </c>
      <c r="C99" s="2">
        <f t="shared" si="16"/>
        <v>1.2695503846934255</v>
      </c>
      <c r="D99" s="13">
        <f t="shared" si="15"/>
        <v>1.272030397717118</v>
      </c>
      <c r="E99" s="2">
        <f t="shared" si="17"/>
        <v>131.54118755034088</v>
      </c>
    </row>
    <row r="100" spans="1:5" ht="15.75">
      <c r="A100" s="2">
        <v>148</v>
      </c>
      <c r="B100" s="2">
        <v>1.3469</v>
      </c>
      <c r="C100" s="2">
        <f t="shared" si="16"/>
        <v>1.3445111608433378</v>
      </c>
      <c r="D100" s="13">
        <f t="shared" si="15"/>
        <v>1.2731058053731727</v>
      </c>
      <c r="E100" s="2">
        <f t="shared" si="17"/>
        <v>132.13029805226037</v>
      </c>
    </row>
    <row r="101" spans="1:5" ht="15.75">
      <c r="A101" s="2">
        <v>150.91</v>
      </c>
      <c r="B101" s="2">
        <v>1.1977</v>
      </c>
      <c r="C101" s="2">
        <f t="shared" si="16"/>
        <v>1.1962831343012057</v>
      </c>
      <c r="D101" s="13">
        <f t="shared" si="15"/>
        <v>1.277227635714534</v>
      </c>
      <c r="E101" s="2">
        <f t="shared" si="17"/>
        <v>134.40867030058087</v>
      </c>
    </row>
    <row r="102" spans="1:5" ht="15.75">
      <c r="A102" s="2">
        <v>152.49</v>
      </c>
      <c r="B102" s="2">
        <v>1.2488</v>
      </c>
      <c r="C102" s="2">
        <f t="shared" si="16"/>
        <v>1.247723131707115</v>
      </c>
      <c r="D102" s="13">
        <f t="shared" si="15"/>
        <v>1.2794321186235975</v>
      </c>
      <c r="E102" s="2">
        <f t="shared" si="17"/>
        <v>135.64359318316394</v>
      </c>
    </row>
    <row r="103" spans="1:5" ht="15.75">
      <c r="A103" s="2">
        <v>154</v>
      </c>
      <c r="B103" s="2">
        <v>1.2264</v>
      </c>
      <c r="C103" s="2">
        <f t="shared" si="16"/>
        <v>1.2257182897961523</v>
      </c>
      <c r="D103" s="13">
        <f t="shared" si="15"/>
        <v>1.281517148773217</v>
      </c>
      <c r="E103" s="2">
        <f t="shared" si="17"/>
        <v>136.8218840873828</v>
      </c>
    </row>
    <row r="104" spans="1:5" ht="15.75">
      <c r="A104" s="2">
        <v>155.42</v>
      </c>
      <c r="B104" s="2">
        <v>1.1968</v>
      </c>
      <c r="C104" s="2">
        <f t="shared" si="16"/>
        <v>1.196479653683094</v>
      </c>
      <c r="D104" s="13">
        <f t="shared" si="15"/>
        <v>1.2834586385890343</v>
      </c>
      <c r="E104" s="2">
        <f t="shared" si="17"/>
        <v>137.92826956589036</v>
      </c>
    </row>
    <row r="105" spans="1:5" ht="15.75">
      <c r="A105" s="2">
        <v>156.92</v>
      </c>
      <c r="B105" s="2">
        <v>1.2086</v>
      </c>
      <c r="C105" s="2">
        <f t="shared" si="16"/>
        <v>1.2086444293785104</v>
      </c>
      <c r="D105" s="13">
        <f t="shared" si="15"/>
        <v>1.2854893895100263</v>
      </c>
      <c r="E105" s="2">
        <f t="shared" si="17"/>
        <v>139.09514034074112</v>
      </c>
    </row>
    <row r="106" spans="1:5" ht="15.75">
      <c r="A106" s="2">
        <v>157.53</v>
      </c>
      <c r="B106" s="2">
        <v>1.3205</v>
      </c>
      <c r="C106" s="2">
        <f t="shared" si="16"/>
        <v>1.320712022903276</v>
      </c>
      <c r="D106" s="13">
        <f t="shared" si="15"/>
        <v>1.2863093545979942</v>
      </c>
      <c r="E106" s="2">
        <f t="shared" si="17"/>
        <v>139.56936529900605</v>
      </c>
    </row>
    <row r="107" spans="1:5" ht="15.75">
      <c r="A107" s="2">
        <v>161.85</v>
      </c>
      <c r="B107" s="2">
        <v>1.2785</v>
      </c>
      <c r="C107" s="2">
        <f t="shared" si="16"/>
        <v>1.279826215169644</v>
      </c>
      <c r="D107" s="13">
        <f t="shared" si="15"/>
        <v>1.2920202825060494</v>
      </c>
      <c r="E107" s="2">
        <f t="shared" si="17"/>
        <v>142.9129660601495</v>
      </c>
    </row>
    <row r="108" spans="1:5" ht="15.75">
      <c r="A108" s="2">
        <v>163.35</v>
      </c>
      <c r="B108" s="2">
        <v>1.3438</v>
      </c>
      <c r="C108" s="2">
        <f t="shared" si="16"/>
        <v>1.3456030453812908</v>
      </c>
      <c r="D108" s="13">
        <f t="shared" si="15"/>
        <v>1.2939643474845741</v>
      </c>
      <c r="E108" s="2">
        <f t="shared" si="17"/>
        <v>144.0721942899813</v>
      </c>
    </row>
    <row r="109" spans="1:5" ht="15.75">
      <c r="A109" s="2">
        <v>164.85</v>
      </c>
      <c r="B109" s="2">
        <v>1.2762</v>
      </c>
      <c r="C109" s="2">
        <f t="shared" si="16"/>
        <v>1.2783008566575398</v>
      </c>
      <c r="D109" s="13">
        <f t="shared" si="15"/>
        <v>1.2958886376602552</v>
      </c>
      <c r="E109" s="2">
        <f t="shared" si="17"/>
        <v>145.22970115932793</v>
      </c>
    </row>
    <row r="110" spans="1:5" ht="15.75">
      <c r="A110" s="2">
        <v>166.35</v>
      </c>
      <c r="B110" s="2">
        <v>1.2968</v>
      </c>
      <c r="C110" s="2">
        <f t="shared" si="16"/>
        <v>1.2993295529165634</v>
      </c>
      <c r="D110" s="13">
        <f aca="true" t="shared" si="18" ref="D110:D125">$G$16^(1-$G$18*EXP(-A110/$G$20))*0.6^($G$18*EXP(-A110/$G$20))</f>
        <v>1.297793321010347</v>
      </c>
      <c r="E110" s="2">
        <f t="shared" si="17"/>
        <v>146.38550923424717</v>
      </c>
    </row>
    <row r="111" spans="1:5" ht="15.75">
      <c r="A111" s="2">
        <v>167.85</v>
      </c>
      <c r="B111" s="2">
        <v>1.3054</v>
      </c>
      <c r="C111" s="2">
        <f aca="true" t="shared" si="19" ref="C111:C126">B111*(1+($I$26+$I$27*A111)/(1282900)+($I$28+A111*$I$29-$I$30)/400)</f>
        <v>1.308343731196524</v>
      </c>
      <c r="D111" s="13">
        <f t="shared" si="18"/>
        <v>1.2996785648624631</v>
      </c>
      <c r="E111" s="2">
        <f t="shared" si="17"/>
        <v>147.53964075611214</v>
      </c>
    </row>
    <row r="112" spans="1:5" ht="15.75">
      <c r="A112" s="2">
        <v>167.9</v>
      </c>
      <c r="B112" s="2">
        <v>1.2867</v>
      </c>
      <c r="C112" s="2">
        <f t="shared" si="19"/>
        <v>1.2896146189261244</v>
      </c>
      <c r="D112" s="13">
        <f t="shared" si="18"/>
        <v>1.2997410734801536</v>
      </c>
      <c r="E112" s="2">
        <f aca="true" t="shared" si="20" ref="E112:E127">E111+(A112-A111)/D112</f>
        <v>147.5781099566477</v>
      </c>
    </row>
    <row r="113" spans="1:5" ht="15.75">
      <c r="A113" s="2">
        <v>169.35</v>
      </c>
      <c r="B113" s="2">
        <v>1.3753</v>
      </c>
      <c r="C113" s="2">
        <f t="shared" si="19"/>
        <v>1.3788200412824752</v>
      </c>
      <c r="D113" s="13">
        <f t="shared" si="18"/>
        <v>1.3015445358763713</v>
      </c>
      <c r="E113" s="2">
        <f t="shared" si="20"/>
        <v>148.69217095112887</v>
      </c>
    </row>
    <row r="114" spans="1:5" ht="15.75">
      <c r="A114" s="2">
        <v>170.75</v>
      </c>
      <c r="B114" s="2">
        <v>1.2709</v>
      </c>
      <c r="C114" s="2">
        <f t="shared" si="19"/>
        <v>1.2745139392864604</v>
      </c>
      <c r="D114" s="13">
        <f t="shared" si="18"/>
        <v>1.3032688668681356</v>
      </c>
      <c r="E114" s="2">
        <f t="shared" si="20"/>
        <v>149.76639288306555</v>
      </c>
    </row>
    <row r="115" spans="1:5" ht="15.75">
      <c r="A115" s="2">
        <v>172.25</v>
      </c>
      <c r="B115" s="2">
        <v>1.3194</v>
      </c>
      <c r="C115" s="2">
        <f t="shared" si="19"/>
        <v>1.3235535192361654</v>
      </c>
      <c r="D115" s="13">
        <f t="shared" si="18"/>
        <v>1.3050980470718085</v>
      </c>
      <c r="E115" s="2">
        <f t="shared" si="20"/>
        <v>150.91573181845473</v>
      </c>
    </row>
    <row r="116" spans="1:5" ht="15.75">
      <c r="A116" s="2">
        <v>173.75</v>
      </c>
      <c r="B116" s="2">
        <v>1.3053</v>
      </c>
      <c r="C116" s="2">
        <f t="shared" si="19"/>
        <v>1.3098065045013794</v>
      </c>
      <c r="D116" s="13">
        <f t="shared" si="18"/>
        <v>1.306908439289789</v>
      </c>
      <c r="E116" s="2">
        <f t="shared" si="20"/>
        <v>152.06347863445598</v>
      </c>
    </row>
    <row r="117" spans="1:5" ht="15.75">
      <c r="A117" s="2">
        <v>174.46</v>
      </c>
      <c r="B117" s="2">
        <v>1.2327</v>
      </c>
      <c r="C117" s="2">
        <f t="shared" si="19"/>
        <v>1.2371334836866958</v>
      </c>
      <c r="D117" s="13">
        <f t="shared" si="18"/>
        <v>1.3077588542473972</v>
      </c>
      <c r="E117" s="2">
        <f t="shared" si="20"/>
        <v>152.6063921828476</v>
      </c>
    </row>
    <row r="118" spans="1:5" ht="15.75">
      <c r="A118" s="2">
        <v>175.25</v>
      </c>
      <c r="B118" s="2">
        <v>1.2717</v>
      </c>
      <c r="C118" s="2">
        <f t="shared" si="19"/>
        <v>1.2764776453555204</v>
      </c>
      <c r="D118" s="13">
        <f t="shared" si="18"/>
        <v>1.3087002073909342</v>
      </c>
      <c r="E118" s="2">
        <f t="shared" si="20"/>
        <v>153.2100445667461</v>
      </c>
    </row>
    <row r="119" spans="1:5" ht="15.75">
      <c r="A119" s="2">
        <v>175.96</v>
      </c>
      <c r="B119" s="2">
        <v>1.18</v>
      </c>
      <c r="C119" s="2">
        <f t="shared" si="19"/>
        <v>1.1846031722862247</v>
      </c>
      <c r="D119" s="13">
        <f t="shared" si="18"/>
        <v>1.3095418638579612</v>
      </c>
      <c r="E119" s="2">
        <f t="shared" si="20"/>
        <v>153.75221890999947</v>
      </c>
    </row>
    <row r="120" spans="1:5" ht="15.75">
      <c r="A120" s="2">
        <v>176.75</v>
      </c>
      <c r="B120" s="2">
        <v>1.3145</v>
      </c>
      <c r="C120" s="2">
        <f t="shared" si="19"/>
        <v>1.3198386138635572</v>
      </c>
      <c r="D120" s="13">
        <f t="shared" si="18"/>
        <v>1.310473514495921</v>
      </c>
      <c r="E120" s="2">
        <f t="shared" si="20"/>
        <v>154.35505444330963</v>
      </c>
    </row>
    <row r="121" spans="1:5" ht="15.75">
      <c r="A121" s="2">
        <v>177.45</v>
      </c>
      <c r="B121" s="2">
        <v>1.2252</v>
      </c>
      <c r="C121" s="2">
        <f t="shared" si="19"/>
        <v>1.2303499983353368</v>
      </c>
      <c r="D121" s="13">
        <f t="shared" si="18"/>
        <v>1.3112947857621742</v>
      </c>
      <c r="E121" s="2">
        <f t="shared" si="20"/>
        <v>154.88887796461123</v>
      </c>
    </row>
    <row r="122" spans="1:5" ht="15.75">
      <c r="A122" s="2">
        <v>178.75</v>
      </c>
      <c r="B122" s="2">
        <v>1.3382</v>
      </c>
      <c r="C122" s="2">
        <f t="shared" si="19"/>
        <v>1.3441780517422675</v>
      </c>
      <c r="D122" s="13">
        <f t="shared" si="18"/>
        <v>1.3128094873713467</v>
      </c>
      <c r="E122" s="2">
        <f t="shared" si="20"/>
        <v>155.87912065595788</v>
      </c>
    </row>
    <row r="123" spans="1:5" ht="15.75">
      <c r="A123" s="2">
        <v>178.94</v>
      </c>
      <c r="B123" s="2">
        <v>1.2001</v>
      </c>
      <c r="C123" s="2">
        <f t="shared" si="19"/>
        <v>1.2055074040367761</v>
      </c>
      <c r="D123" s="13">
        <f t="shared" si="18"/>
        <v>1.313029726696518</v>
      </c>
      <c r="E123" s="2">
        <f t="shared" si="20"/>
        <v>156.02382415819923</v>
      </c>
    </row>
    <row r="124" spans="1:5" ht="15.75">
      <c r="A124" s="2">
        <v>180.25</v>
      </c>
      <c r="B124" s="2">
        <v>1.347</v>
      </c>
      <c r="C124" s="2">
        <f t="shared" si="19"/>
        <v>1.3534274307089713</v>
      </c>
      <c r="D124" s="13">
        <f t="shared" si="18"/>
        <v>1.3145403488669567</v>
      </c>
      <c r="E124" s="2">
        <f t="shared" si="20"/>
        <v>157.0203702141108</v>
      </c>
    </row>
    <row r="125" spans="1:5" ht="15.75">
      <c r="A125" s="2">
        <v>180.49</v>
      </c>
      <c r="B125" s="2">
        <v>1.2896</v>
      </c>
      <c r="C125" s="2">
        <f t="shared" si="19"/>
        <v>1.2958163521093773</v>
      </c>
      <c r="D125" s="13">
        <f t="shared" si="18"/>
        <v>1.3148156193063627</v>
      </c>
      <c r="E125" s="2">
        <f t="shared" si="20"/>
        <v>157.20290531369125</v>
      </c>
    </row>
    <row r="126" spans="1:5" ht="15.75">
      <c r="A126" s="2">
        <v>181.75</v>
      </c>
      <c r="B126" s="2">
        <v>1.3554</v>
      </c>
      <c r="C126" s="2">
        <f t="shared" si="19"/>
        <v>1.3622801372075943</v>
      </c>
      <c r="D126" s="13">
        <f aca="true" t="shared" si="21" ref="D126:D141">$G$16^(1-$G$18*EXP(-A126/$G$20))*0.6^($G$18*EXP(-A126/$G$20))</f>
        <v>1.3162532875172024</v>
      </c>
      <c r="E126" s="2">
        <f t="shared" si="20"/>
        <v>158.16016788006</v>
      </c>
    </row>
    <row r="127" spans="1:5" ht="15.75">
      <c r="A127" s="2">
        <v>183.25</v>
      </c>
      <c r="B127" s="2">
        <v>1.3272</v>
      </c>
      <c r="C127" s="2">
        <f aca="true" t="shared" si="22" ref="C127:C142">B127*(1+($I$26+$I$27*A127)/(1282900)+($I$28+A127*$I$29-$I$30)/400)</f>
        <v>1.3343410309665098</v>
      </c>
      <c r="D127" s="13">
        <f t="shared" si="21"/>
        <v>1.317948463041006</v>
      </c>
      <c r="E127" s="2">
        <f t="shared" si="20"/>
        <v>159.29830039590885</v>
      </c>
    </row>
    <row r="128" spans="1:5" ht="15.75">
      <c r="A128" s="2">
        <v>183.95</v>
      </c>
      <c r="B128" s="2">
        <v>1.2836</v>
      </c>
      <c r="C128" s="2">
        <f t="shared" si="22"/>
        <v>1.290688797810841</v>
      </c>
      <c r="D128" s="13">
        <f t="shared" si="21"/>
        <v>1.3187335107583085</v>
      </c>
      <c r="E128" s="2">
        <f aca="true" t="shared" si="23" ref="E128:E143">E127+(A128-A127)/D128</f>
        <v>159.8291127202256</v>
      </c>
    </row>
    <row r="129" spans="1:5" ht="15.75">
      <c r="A129" s="2">
        <v>184.75</v>
      </c>
      <c r="B129" s="2">
        <v>1.3834</v>
      </c>
      <c r="C129" s="2">
        <f t="shared" si="22"/>
        <v>1.3912645649622362</v>
      </c>
      <c r="D129" s="13">
        <f t="shared" si="21"/>
        <v>1.3196260343386097</v>
      </c>
      <c r="E129" s="2">
        <f t="shared" si="23"/>
        <v>160.43534507634985</v>
      </c>
    </row>
    <row r="130" spans="1:5" ht="15.75">
      <c r="A130" s="2">
        <v>185.45</v>
      </c>
      <c r="B130" s="2">
        <v>1.2775</v>
      </c>
      <c r="C130" s="2">
        <f t="shared" si="22"/>
        <v>1.2849440194281665</v>
      </c>
      <c r="D130" s="13">
        <f t="shared" si="21"/>
        <v>1.3204029208963708</v>
      </c>
      <c r="E130" s="2">
        <f t="shared" si="23"/>
        <v>160.96548628470524</v>
      </c>
    </row>
    <row r="131" spans="1:5" ht="15.75">
      <c r="A131" s="2">
        <v>186.95</v>
      </c>
      <c r="B131" s="2">
        <v>1.2472</v>
      </c>
      <c r="C131" s="2">
        <f t="shared" si="22"/>
        <v>1.2548471458806085</v>
      </c>
      <c r="D131" s="13">
        <f t="shared" si="21"/>
        <v>1.322054958357154</v>
      </c>
      <c r="E131" s="2">
        <f t="shared" si="23"/>
        <v>162.10008359514077</v>
      </c>
    </row>
    <row r="132" spans="1:5" ht="15.75">
      <c r="A132" s="2">
        <v>187.75</v>
      </c>
      <c r="B132" s="2">
        <v>1.4103</v>
      </c>
      <c r="C132" s="2">
        <f t="shared" si="22"/>
        <v>1.4191761656901716</v>
      </c>
      <c r="D132" s="13">
        <f t="shared" si="21"/>
        <v>1.3229289956944328</v>
      </c>
      <c r="E132" s="2">
        <f t="shared" si="23"/>
        <v>162.7048023688646</v>
      </c>
    </row>
    <row r="133" spans="1:5" ht="15.75">
      <c r="A133" s="2">
        <v>188.45</v>
      </c>
      <c r="B133" s="2">
        <v>1.2861</v>
      </c>
      <c r="C133" s="2">
        <f t="shared" si="22"/>
        <v>1.2943771868516376</v>
      </c>
      <c r="D133" s="13">
        <f t="shared" si="21"/>
        <v>1.323689779973495</v>
      </c>
      <c r="E133" s="2">
        <f t="shared" si="23"/>
        <v>163.2336271815892</v>
      </c>
    </row>
    <row r="134" spans="1:5" ht="15.75">
      <c r="A134" s="2">
        <v>189.25</v>
      </c>
      <c r="B134" s="2">
        <v>1.4249</v>
      </c>
      <c r="C134" s="2">
        <f t="shared" si="22"/>
        <v>1.4343018377882464</v>
      </c>
      <c r="D134" s="13">
        <f t="shared" si="21"/>
        <v>1.3245546993590158</v>
      </c>
      <c r="E134" s="2">
        <f t="shared" si="23"/>
        <v>163.8376037484967</v>
      </c>
    </row>
    <row r="135" spans="1:5" ht="15.75">
      <c r="A135" s="2">
        <v>189.95</v>
      </c>
      <c r="B135" s="2">
        <v>1.296</v>
      </c>
      <c r="C135" s="2">
        <f t="shared" si="22"/>
        <v>1.3047354434546796</v>
      </c>
      <c r="D135" s="13">
        <f t="shared" si="21"/>
        <v>1.3253075417219566</v>
      </c>
      <c r="E135" s="2">
        <f t="shared" si="23"/>
        <v>164.3657830411992</v>
      </c>
    </row>
    <row r="136" spans="1:5" ht="15.75">
      <c r="A136" s="2">
        <v>190.75</v>
      </c>
      <c r="B136" s="2">
        <v>1.3729</v>
      </c>
      <c r="C136" s="2">
        <f t="shared" si="22"/>
        <v>1.3823766811551517</v>
      </c>
      <c r="D136" s="13">
        <f t="shared" si="21"/>
        <v>1.3261634259897204</v>
      </c>
      <c r="E136" s="2">
        <f t="shared" si="23"/>
        <v>164.96902694336228</v>
      </c>
    </row>
    <row r="137" spans="1:5" ht="15.75">
      <c r="A137" s="2">
        <v>192.25</v>
      </c>
      <c r="B137" s="2">
        <v>1.4274</v>
      </c>
      <c r="C137" s="2">
        <f t="shared" si="22"/>
        <v>1.4376874203798418</v>
      </c>
      <c r="D137" s="13">
        <f t="shared" si="21"/>
        <v>1.327755330231428</v>
      </c>
      <c r="E137" s="2">
        <f t="shared" si="23"/>
        <v>166.0987531555994</v>
      </c>
    </row>
    <row r="138" spans="1:5" ht="15.75">
      <c r="A138" s="2">
        <v>193.65</v>
      </c>
      <c r="B138" s="2">
        <v>1.2462</v>
      </c>
      <c r="C138" s="2">
        <f t="shared" si="22"/>
        <v>1.2555355818288245</v>
      </c>
      <c r="D138" s="13">
        <f t="shared" si="21"/>
        <v>1.3292260656507544</v>
      </c>
      <c r="E138" s="2">
        <f t="shared" si="23"/>
        <v>167.15199762332253</v>
      </c>
    </row>
    <row r="139" spans="1:5" ht="15.75">
      <c r="A139" s="2">
        <v>193.75</v>
      </c>
      <c r="B139" s="2">
        <v>1.2719</v>
      </c>
      <c r="C139" s="2">
        <f t="shared" si="22"/>
        <v>1.2814539203076671</v>
      </c>
      <c r="D139" s="13">
        <f t="shared" si="21"/>
        <v>1.3293305658490309</v>
      </c>
      <c r="E139" s="2">
        <f t="shared" si="23"/>
        <v>167.22722345696317</v>
      </c>
    </row>
    <row r="140" spans="1:5" ht="15.75">
      <c r="A140" s="2">
        <v>194.7</v>
      </c>
      <c r="B140" s="2">
        <v>1.2981</v>
      </c>
      <c r="C140" s="2">
        <f t="shared" si="22"/>
        <v>1.3081010036014635</v>
      </c>
      <c r="D140" s="13">
        <f t="shared" si="21"/>
        <v>1.3303196631347531</v>
      </c>
      <c r="E140" s="2">
        <f t="shared" si="23"/>
        <v>167.94133753520015</v>
      </c>
    </row>
    <row r="141" spans="1:5" ht="15.75">
      <c r="A141" s="2">
        <v>195</v>
      </c>
      <c r="B141" s="2">
        <v>1.3512</v>
      </c>
      <c r="C141" s="2">
        <f t="shared" si="22"/>
        <v>1.3616923732330364</v>
      </c>
      <c r="D141" s="13">
        <f t="shared" si="21"/>
        <v>1.3306306395399357</v>
      </c>
      <c r="E141" s="2">
        <f t="shared" si="23"/>
        <v>168.16679454113813</v>
      </c>
    </row>
    <row r="142" spans="1:5" ht="15.75">
      <c r="A142" s="2">
        <v>195.15</v>
      </c>
      <c r="B142" s="2">
        <v>1.3015</v>
      </c>
      <c r="C142" s="2">
        <f t="shared" si="22"/>
        <v>1.3116460630803455</v>
      </c>
      <c r="D142" s="13">
        <f aca="true" t="shared" si="24" ref="D142:D149">$G$16^(1-$G$18*EXP(-A142/$G$20))*0.6^($G$18*EXP(-A142/$G$20))</f>
        <v>1.330785881832252</v>
      </c>
      <c r="E142" s="2">
        <f t="shared" si="23"/>
        <v>168.2795098938089</v>
      </c>
    </row>
    <row r="143" spans="1:5" ht="15.75">
      <c r="A143" s="2">
        <v>195.25</v>
      </c>
      <c r="B143" s="2">
        <v>1.3578</v>
      </c>
      <c r="C143" s="2">
        <f aca="true" t="shared" si="25" ref="C143:C149">B143*(1+($I$26+$I$27*A143)/(1282900)+($I$28+A143*$I$29-$I$30)/400)</f>
        <v>1.3684125162502223</v>
      </c>
      <c r="D143" s="13">
        <f t="shared" si="24"/>
        <v>1.330889285718899</v>
      </c>
      <c r="E143" s="2">
        <f t="shared" si="23"/>
        <v>168.35464762395148</v>
      </c>
    </row>
    <row r="144" spans="1:5" ht="15.75">
      <c r="A144" s="2">
        <v>196.2</v>
      </c>
      <c r="B144" s="2">
        <v>1.3448</v>
      </c>
      <c r="C144" s="2">
        <f t="shared" si="25"/>
        <v>1.3555701938405502</v>
      </c>
      <c r="D144" s="13">
        <f t="shared" si="24"/>
        <v>1.3318680016953686</v>
      </c>
      <c r="E144" s="2">
        <f aca="true" t="shared" si="26" ref="E144:E149">E143+(A144-A143)/D144</f>
        <v>169.06793152204853</v>
      </c>
    </row>
    <row r="145" spans="1:5" ht="15.75">
      <c r="A145" s="2">
        <v>196.65</v>
      </c>
      <c r="B145" s="2">
        <v>1.3271</v>
      </c>
      <c r="C145" s="2">
        <f t="shared" si="25"/>
        <v>1.337849641358547</v>
      </c>
      <c r="D145" s="13">
        <f t="shared" si="24"/>
        <v>1.3323293241418428</v>
      </c>
      <c r="E145" s="2">
        <f t="shared" si="26"/>
        <v>169.40568585338838</v>
      </c>
    </row>
    <row r="146" spans="1:5" ht="15.75">
      <c r="A146" s="2">
        <v>196.65</v>
      </c>
      <c r="B146" s="2">
        <v>1.4</v>
      </c>
      <c r="C146" s="2">
        <f t="shared" si="25"/>
        <v>1.4113401385743092</v>
      </c>
      <c r="D146" s="13">
        <f t="shared" si="24"/>
        <v>1.3323293241418428</v>
      </c>
      <c r="E146" s="2">
        <f t="shared" si="26"/>
        <v>169.40568585338838</v>
      </c>
    </row>
    <row r="147" spans="1:5" ht="15.75">
      <c r="A147" s="2">
        <v>197.95</v>
      </c>
      <c r="B147" s="2">
        <v>1.3408</v>
      </c>
      <c r="C147" s="2">
        <f t="shared" si="25"/>
        <v>1.352014368581362</v>
      </c>
      <c r="D147" s="13">
        <f t="shared" si="24"/>
        <v>1.3336538463426852</v>
      </c>
      <c r="E147" s="2">
        <f t="shared" si="26"/>
        <v>170.38045153457693</v>
      </c>
    </row>
    <row r="148" spans="1:5" ht="15.75">
      <c r="A148" s="2">
        <v>198.15</v>
      </c>
      <c r="B148" s="2">
        <v>1.2594</v>
      </c>
      <c r="C148" s="2">
        <f t="shared" si="25"/>
        <v>1.2699846638955496</v>
      </c>
      <c r="D148" s="13">
        <f t="shared" si="24"/>
        <v>1.3338565437155543</v>
      </c>
      <c r="E148" s="2">
        <f t="shared" si="26"/>
        <v>170.53039269649747</v>
      </c>
    </row>
    <row r="149" spans="1:5" ht="15.75">
      <c r="A149" s="2">
        <v>199.45</v>
      </c>
      <c r="B149" s="2">
        <v>1.3145</v>
      </c>
      <c r="C149" s="2">
        <f t="shared" si="25"/>
        <v>1.3258945703372025</v>
      </c>
      <c r="D149" s="13">
        <f t="shared" si="24"/>
        <v>1.3351671277602573</v>
      </c>
      <c r="E149" s="2">
        <f t="shared" si="26"/>
        <v>171.50405357607644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7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2" customWidth="1"/>
    <col min="4" max="4" width="11.00390625" style="13" customWidth="1"/>
    <col min="5" max="5" width="11.00390625" style="2" customWidth="1"/>
    <col min="6" max="6" width="13.375" style="3" bestFit="1" customWidth="1"/>
    <col min="7" max="16384" width="11.00390625" style="3" customWidth="1"/>
  </cols>
  <sheetData>
    <row r="1" spans="1:9" s="4" customFormat="1" ht="15.75">
      <c r="A1" s="1"/>
      <c r="B1" s="1" t="s">
        <v>0</v>
      </c>
      <c r="C1" s="2" t="s">
        <v>1</v>
      </c>
      <c r="D1" s="13"/>
      <c r="E1" s="3"/>
      <c r="F1" s="3"/>
      <c r="G1" s="2" t="s">
        <v>2</v>
      </c>
      <c r="I1" s="3" t="s">
        <v>3</v>
      </c>
    </row>
    <row r="2" spans="5:7" ht="15.75">
      <c r="E2" s="4" t="s">
        <v>4</v>
      </c>
      <c r="F2" s="5" t="s">
        <v>5</v>
      </c>
      <c r="G2" s="2"/>
    </row>
    <row r="3" spans="1:7" ht="15.75">
      <c r="A3" s="2">
        <v>0</v>
      </c>
      <c r="B3" s="2">
        <v>13.3</v>
      </c>
      <c r="C3" s="2">
        <v>0</v>
      </c>
      <c r="E3" s="3"/>
      <c r="F3" s="5">
        <f>1000*1/SLOPE(C3:C8,B3:B8)</f>
        <v>52.51603954876086</v>
      </c>
      <c r="G3" s="2">
        <f>INTERCEPT(B4:B8,A4:A8)</f>
        <v>13.843930778419766</v>
      </c>
    </row>
    <row r="4" spans="1:9" ht="15.75">
      <c r="A4" s="2">
        <v>40.3</v>
      </c>
      <c r="B4" s="2">
        <v>15.35</v>
      </c>
      <c r="C4" s="2">
        <f>LN($G$16+$G$18*A4)/$G$18-LN($G$16)/$G$18</f>
        <v>33.787403227469156</v>
      </c>
      <c r="E4" s="6">
        <f>1000*1/SLOPE(C3:C4,B3:B4)</f>
        <v>60.6734997122671</v>
      </c>
      <c r="F4" s="6" t="s">
        <v>6</v>
      </c>
      <c r="I4" s="7">
        <f>SLOPE(E4:E8,A4:A8)*1000</f>
        <v>-95.92644080793809</v>
      </c>
    </row>
    <row r="5" spans="1:9" ht="15.75">
      <c r="A5" s="2">
        <v>127.4</v>
      </c>
      <c r="B5" s="2">
        <v>19.2</v>
      </c>
      <c r="C5" s="2">
        <f>LN($G$16+$G$18*A5)/$G$18-LN($G$16)/$G$18</f>
        <v>104.46337971176035</v>
      </c>
      <c r="E5" s="6">
        <f>1000*1/SLOPE(C4:C5,B4:B5)</f>
        <v>54.47395552936952</v>
      </c>
      <c r="F5" s="8">
        <f>CORREL(C3:C8,B3:B8)</f>
        <v>0.9987133780375028</v>
      </c>
      <c r="I5" s="7"/>
    </row>
    <row r="6" spans="1:5" ht="15.75">
      <c r="A6" s="2">
        <v>165.8</v>
      </c>
      <c r="B6" s="2">
        <v>20.5</v>
      </c>
      <c r="C6" s="2">
        <f>LN($G$16+$G$18*A6)/$G$18-LN($G$16)/$G$18</f>
        <v>134.65817559946362</v>
      </c>
      <c r="E6" s="6">
        <f>1000*1/SLOPE(C5:C6,B5:B6)</f>
        <v>43.05377671154594</v>
      </c>
    </row>
    <row r="7" spans="1:6" ht="15.75">
      <c r="A7" s="2">
        <v>203.8</v>
      </c>
      <c r="B7" s="2">
        <v>21.9</v>
      </c>
      <c r="C7" s="2">
        <f>LN($G$16+$G$18*A7)/$G$18-LN($G$16)/$G$18</f>
        <v>163.98811667005896</v>
      </c>
      <c r="E7" s="6">
        <f>1000*1/SLOPE(C6:C7,B6:B7)</f>
        <v>47.7327928013956</v>
      </c>
      <c r="F7" s="9"/>
    </row>
    <row r="8" spans="5:6" ht="15.75">
      <c r="E8" s="3"/>
      <c r="F8" s="5" t="s">
        <v>7</v>
      </c>
    </row>
    <row r="9" spans="5:6" ht="15.75">
      <c r="E9" s="3"/>
      <c r="F9" s="5">
        <f>1000*SLOPE(B3:B8,A3:A8)</f>
        <v>42.15894540798512</v>
      </c>
    </row>
    <row r="10" spans="5:6" ht="15.75">
      <c r="E10" s="3"/>
      <c r="F10" s="6" t="s">
        <v>8</v>
      </c>
    </row>
    <row r="11" spans="5:6" ht="15.75">
      <c r="E11" s="3"/>
      <c r="F11" s="8">
        <f>CORREL(B3:B8,A3:A8)</f>
        <v>0.9980167910519611</v>
      </c>
    </row>
    <row r="12" spans="3:9" ht="15.75">
      <c r="C12" s="10"/>
      <c r="D12" s="14"/>
      <c r="E12" s="10"/>
      <c r="F12" s="11"/>
      <c r="G12" s="11"/>
      <c r="H12" s="11"/>
      <c r="I12" s="11"/>
    </row>
    <row r="13" spans="1:9" s="4" customFormat="1" ht="15.75">
      <c r="A13" s="1"/>
      <c r="B13" s="1" t="s">
        <v>9</v>
      </c>
      <c r="C13" s="1" t="s">
        <v>10</v>
      </c>
      <c r="D13" s="15" t="s">
        <v>11</v>
      </c>
      <c r="E13" s="2" t="s">
        <v>12</v>
      </c>
      <c r="F13" s="3"/>
      <c r="G13" s="3" t="s">
        <v>13</v>
      </c>
      <c r="H13" s="3"/>
      <c r="I13" s="3"/>
    </row>
    <row r="14" spans="1:5" ht="15.75">
      <c r="A14" s="2">
        <v>0</v>
      </c>
      <c r="C14" s="1"/>
      <c r="D14" s="13">
        <f aca="true" t="shared" si="0" ref="D14:D29">G$16+G$18*A14</f>
        <v>1.180210336469318</v>
      </c>
      <c r="E14" s="2">
        <v>0</v>
      </c>
    </row>
    <row r="15" spans="1:7" ht="15.75">
      <c r="A15" s="2">
        <v>0.75</v>
      </c>
      <c r="B15" s="2">
        <v>1.2386</v>
      </c>
      <c r="C15" s="2">
        <f aca="true" t="shared" si="1" ref="C15:C30">B15*(1+($I$26+$I$27*A15)/(1282900)+($I$28+A15*$I$29-$I$30)/400)</f>
        <v>1.235566917505832</v>
      </c>
      <c r="D15" s="13">
        <f t="shared" si="0"/>
        <v>1.180678803498954</v>
      </c>
      <c r="E15" s="2">
        <f aca="true" t="shared" si="2" ref="E15:E30">E14+(A15-A14)/D15</f>
        <v>0.635227800971244</v>
      </c>
      <c r="G15" s="3" t="s">
        <v>14</v>
      </c>
    </row>
    <row r="16" spans="1:7" ht="15.75">
      <c r="A16" s="2">
        <v>2.25</v>
      </c>
      <c r="B16" s="2">
        <v>1.1816</v>
      </c>
      <c r="C16" s="2">
        <f t="shared" si="1"/>
        <v>1.1788957921416994</v>
      </c>
      <c r="D16" s="13">
        <f t="shared" si="0"/>
        <v>1.1816157375582261</v>
      </c>
      <c r="E16" s="2">
        <f t="shared" si="2"/>
        <v>1.904676025399691</v>
      </c>
      <c r="G16" s="2">
        <f>INTERCEPT(C14:C994,A14:A994)</f>
        <v>1.180210336469318</v>
      </c>
    </row>
    <row r="17" spans="1:7" ht="15.75">
      <c r="A17" s="2">
        <v>3.75</v>
      </c>
      <c r="B17" s="2">
        <v>0.99</v>
      </c>
      <c r="C17" s="2">
        <f t="shared" si="1"/>
        <v>0.9878928862388432</v>
      </c>
      <c r="D17" s="13">
        <f t="shared" si="0"/>
        <v>1.1825526716174983</v>
      </c>
      <c r="E17" s="2">
        <f t="shared" si="2"/>
        <v>3.1731184686003786</v>
      </c>
      <c r="G17" s="3" t="s">
        <v>15</v>
      </c>
    </row>
    <row r="18" spans="1:7" ht="15.75">
      <c r="A18" s="2">
        <v>5.1</v>
      </c>
      <c r="B18" s="2">
        <v>2.2645</v>
      </c>
      <c r="C18" s="2">
        <f t="shared" si="1"/>
        <v>2.260006740259941</v>
      </c>
      <c r="D18" s="13">
        <f t="shared" si="0"/>
        <v>1.1833959122708433</v>
      </c>
      <c r="E18" s="2">
        <f t="shared" si="2"/>
        <v>4.313903210208499</v>
      </c>
      <c r="G18" s="16">
        <f>SLOPE(C14:C994,A14:A994)</f>
        <v>0.0006246227061814205</v>
      </c>
    </row>
    <row r="19" spans="1:5" ht="15.75">
      <c r="A19" s="2">
        <v>5.6</v>
      </c>
      <c r="B19" s="2">
        <v>1.087</v>
      </c>
      <c r="C19" s="2">
        <f t="shared" si="1"/>
        <v>1.084901201992338</v>
      </c>
      <c r="D19" s="13">
        <f t="shared" si="0"/>
        <v>1.1837082236239338</v>
      </c>
      <c r="E19" s="2">
        <f t="shared" si="2"/>
        <v>4.736304601042168</v>
      </c>
    </row>
    <row r="20" spans="1:5" ht="15.75">
      <c r="A20" s="2">
        <v>6.6</v>
      </c>
      <c r="B20" s="2">
        <v>1.0084</v>
      </c>
      <c r="C20" s="2">
        <f t="shared" si="1"/>
        <v>1.0065606617617178</v>
      </c>
      <c r="D20" s="13">
        <f t="shared" si="0"/>
        <v>1.1843328463301153</v>
      </c>
      <c r="E20" s="2">
        <f t="shared" si="2"/>
        <v>5.580661829754259</v>
      </c>
    </row>
    <row r="21" spans="1:5" ht="15.75">
      <c r="A21" s="2">
        <v>8.1</v>
      </c>
      <c r="B21" s="2">
        <v>1.1511</v>
      </c>
      <c r="C21" s="2">
        <f t="shared" si="1"/>
        <v>1.149184781577765</v>
      </c>
      <c r="D21" s="13">
        <f t="shared" si="0"/>
        <v>1.1852697803893875</v>
      </c>
      <c r="E21" s="2">
        <f t="shared" si="2"/>
        <v>6.846196499428547</v>
      </c>
    </row>
    <row r="22" spans="1:5" ht="15.75">
      <c r="A22" s="2">
        <v>8.6</v>
      </c>
      <c r="B22" s="2">
        <v>0.9925</v>
      </c>
      <c r="C22" s="2">
        <f t="shared" si="1"/>
        <v>0.9909016624869164</v>
      </c>
      <c r="D22" s="13">
        <f t="shared" si="0"/>
        <v>1.1855820917424782</v>
      </c>
      <c r="E22" s="2">
        <f t="shared" si="2"/>
        <v>7.267930265046699</v>
      </c>
    </row>
    <row r="23" spans="1:5" ht="15.75">
      <c r="A23" s="2">
        <v>12.5</v>
      </c>
      <c r="B23" s="2">
        <v>1.3018</v>
      </c>
      <c r="C23" s="2">
        <f t="shared" si="1"/>
        <v>1.300245788875375</v>
      </c>
      <c r="D23" s="13">
        <f t="shared" si="0"/>
        <v>1.1880181202965856</v>
      </c>
      <c r="E23" s="2">
        <f t="shared" si="2"/>
        <v>10.550708476397865</v>
      </c>
    </row>
    <row r="24" spans="1:7" ht="15.75">
      <c r="A24" s="2">
        <v>13</v>
      </c>
      <c r="B24" s="2">
        <v>1.0109</v>
      </c>
      <c r="C24" s="2">
        <f t="shared" si="1"/>
        <v>1.0097470749007882</v>
      </c>
      <c r="D24" s="13">
        <f t="shared" si="0"/>
        <v>1.1883304316496763</v>
      </c>
      <c r="E24" s="2">
        <f t="shared" si="2"/>
        <v>10.97146686706357</v>
      </c>
      <c r="G24" s="12" t="s">
        <v>17</v>
      </c>
    </row>
    <row r="25" spans="1:5" ht="15.75">
      <c r="A25" s="2">
        <v>14</v>
      </c>
      <c r="B25" s="2">
        <v>0.9611</v>
      </c>
      <c r="C25" s="2">
        <f t="shared" si="1"/>
        <v>0.9601065173857065</v>
      </c>
      <c r="D25" s="13">
        <f t="shared" si="0"/>
        <v>1.1889550543558578</v>
      </c>
      <c r="E25" s="2">
        <f t="shared" si="2"/>
        <v>11.812541553895842</v>
      </c>
    </row>
    <row r="26" spans="1:9" ht="15.75">
      <c r="A26" s="2">
        <v>14.5</v>
      </c>
      <c r="B26" s="2">
        <v>1.0649</v>
      </c>
      <c r="C26" s="2">
        <f t="shared" si="1"/>
        <v>1.0638560859143802</v>
      </c>
      <c r="D26" s="13">
        <f t="shared" si="0"/>
        <v>1.1892673657089485</v>
      </c>
      <c r="E26" s="2">
        <f t="shared" si="2"/>
        <v>12.232968460760421</v>
      </c>
      <c r="G26" s="3" t="s">
        <v>18</v>
      </c>
      <c r="I26" s="2">
        <v>2208</v>
      </c>
    </row>
    <row r="27" spans="1:9" ht="15.75">
      <c r="A27" s="2">
        <v>15.5</v>
      </c>
      <c r="B27" s="2">
        <v>1.1297</v>
      </c>
      <c r="C27" s="2">
        <f t="shared" si="1"/>
        <v>1.128713215374791</v>
      </c>
      <c r="D27" s="13">
        <f t="shared" si="0"/>
        <v>1.18989198841513</v>
      </c>
      <c r="E27" s="2">
        <f t="shared" si="2"/>
        <v>13.073380876119185</v>
      </c>
      <c r="G27" s="3" t="s">
        <v>19</v>
      </c>
      <c r="I27" s="2">
        <v>1.8</v>
      </c>
    </row>
    <row r="28" spans="1:9" ht="15.75">
      <c r="A28" s="2">
        <v>16</v>
      </c>
      <c r="B28" s="2">
        <v>0.8363</v>
      </c>
      <c r="C28" s="2">
        <f t="shared" si="1"/>
        <v>0.8356141567144827</v>
      </c>
      <c r="D28" s="13">
        <f t="shared" si="0"/>
        <v>1.1902042997682207</v>
      </c>
      <c r="E28" s="2">
        <f t="shared" si="2"/>
        <v>13.493476821073651</v>
      </c>
      <c r="G28" s="3" t="s">
        <v>20</v>
      </c>
      <c r="I28" s="2">
        <f>B3</f>
        <v>13.3</v>
      </c>
    </row>
    <row r="29" spans="1:9" ht="15.75">
      <c r="A29" s="2">
        <v>17</v>
      </c>
      <c r="B29" s="2">
        <v>1.106</v>
      </c>
      <c r="C29" s="2">
        <f t="shared" si="1"/>
        <v>1.1052110990712907</v>
      </c>
      <c r="D29" s="13">
        <f t="shared" si="0"/>
        <v>1.1908289224744022</v>
      </c>
      <c r="E29" s="2">
        <f t="shared" si="2"/>
        <v>14.33322800709802</v>
      </c>
      <c r="G29" s="3" t="s">
        <v>21</v>
      </c>
      <c r="I29" s="2">
        <f>F9/1000</f>
        <v>0.04215894540798512</v>
      </c>
    </row>
    <row r="30" spans="1:9" ht="15.75">
      <c r="A30" s="2">
        <v>17.5</v>
      </c>
      <c r="B30" s="2">
        <v>1.1004</v>
      </c>
      <c r="C30" s="2">
        <f t="shared" si="1"/>
        <v>1.0996738551055376</v>
      </c>
      <c r="D30" s="13">
        <f aca="true" t="shared" si="3" ref="D30:D45">G$16+G$18*A30</f>
        <v>1.1911412338274927</v>
      </c>
      <c r="E30" s="2">
        <f t="shared" si="2"/>
        <v>14.75299351080185</v>
      </c>
      <c r="G30" s="3" t="s">
        <v>22</v>
      </c>
      <c r="I30" s="2">
        <v>15</v>
      </c>
    </row>
    <row r="31" spans="1:5" ht="15.75">
      <c r="A31" s="2">
        <v>18.5</v>
      </c>
      <c r="B31" s="2">
        <v>1.0632</v>
      </c>
      <c r="C31" s="2">
        <f aca="true" t="shared" si="4" ref="C31:C46">B31*(1+($I$26+$I$27*A31)/(1282900)+($I$28+A31*$I$29-$I$30)/400)</f>
        <v>1.062611953301228</v>
      </c>
      <c r="D31" s="13">
        <f t="shared" si="3"/>
        <v>1.1917658565336742</v>
      </c>
      <c r="E31" s="2">
        <f aca="true" t="shared" si="5" ref="E31:E46">E30+(A31-A30)/D31</f>
        <v>15.592084507173036</v>
      </c>
    </row>
    <row r="32" spans="1:5" ht="15.75">
      <c r="A32" s="2">
        <v>19</v>
      </c>
      <c r="B32" s="2">
        <v>1.0364</v>
      </c>
      <c r="C32" s="2">
        <f t="shared" si="4"/>
        <v>1.0358821201340438</v>
      </c>
      <c r="D32" s="13">
        <f t="shared" si="3"/>
        <v>1.192078167886765</v>
      </c>
      <c r="E32" s="2">
        <f t="shared" si="5"/>
        <v>16.011520089058045</v>
      </c>
    </row>
    <row r="33" spans="1:5" ht="15.75">
      <c r="A33" s="2">
        <v>21.9</v>
      </c>
      <c r="B33" s="2">
        <v>1.3583</v>
      </c>
      <c r="C33" s="2">
        <f t="shared" si="4"/>
        <v>1.3580419639541361</v>
      </c>
      <c r="D33" s="13">
        <f t="shared" si="3"/>
        <v>1.193889573734691</v>
      </c>
      <c r="E33" s="2">
        <f t="shared" si="5"/>
        <v>18.440555456984328</v>
      </c>
    </row>
    <row r="34" spans="1:5" ht="15.75">
      <c r="A34" s="2">
        <v>23.4</v>
      </c>
      <c r="B34" s="2">
        <v>1.0711</v>
      </c>
      <c r="C34" s="2">
        <f t="shared" si="4"/>
        <v>1.0710681142131513</v>
      </c>
      <c r="D34" s="13">
        <f t="shared" si="3"/>
        <v>1.1948265077939633</v>
      </c>
      <c r="E34" s="2">
        <f t="shared" si="5"/>
        <v>19.695967845490408</v>
      </c>
    </row>
    <row r="35" spans="1:5" ht="15.75">
      <c r="A35" s="2">
        <v>24.9</v>
      </c>
      <c r="B35" s="2">
        <v>1.0527</v>
      </c>
      <c r="C35" s="2">
        <f t="shared" si="4"/>
        <v>1.0528373051927675</v>
      </c>
      <c r="D35" s="13">
        <f t="shared" si="3"/>
        <v>1.1957634418532352</v>
      </c>
      <c r="E35" s="2">
        <f t="shared" si="5"/>
        <v>20.950396562323604</v>
      </c>
    </row>
    <row r="36" spans="1:5" ht="15.75">
      <c r="A36" s="2">
        <v>26.4</v>
      </c>
      <c r="B36" s="2">
        <v>1.0142</v>
      </c>
      <c r="C36" s="2">
        <f t="shared" si="4"/>
        <v>1.014494759083036</v>
      </c>
      <c r="D36" s="13">
        <f t="shared" si="3"/>
        <v>1.1967003759125074</v>
      </c>
      <c r="E36" s="2">
        <f t="shared" si="5"/>
        <v>22.203843147778397</v>
      </c>
    </row>
    <row r="37" spans="1:5" ht="15.75">
      <c r="A37" s="2">
        <v>27.9</v>
      </c>
      <c r="B37" s="2">
        <v>1.2013</v>
      </c>
      <c r="C37" s="2">
        <f t="shared" si="4"/>
        <v>1.201841585393561</v>
      </c>
      <c r="D37" s="13">
        <f t="shared" si="3"/>
        <v>1.1976373099717796</v>
      </c>
      <c r="E37" s="2">
        <f t="shared" si="5"/>
        <v>23.456309138534266</v>
      </c>
    </row>
    <row r="38" spans="1:5" ht="15.75">
      <c r="A38" s="2">
        <v>31.3</v>
      </c>
      <c r="B38" s="2">
        <v>2.4927</v>
      </c>
      <c r="C38" s="2">
        <f t="shared" si="4"/>
        <v>2.4947289437267703</v>
      </c>
      <c r="D38" s="13">
        <f t="shared" si="3"/>
        <v>1.1997610271727963</v>
      </c>
      <c r="E38" s="2">
        <f t="shared" si="5"/>
        <v>26.29020682565285</v>
      </c>
    </row>
    <row r="39" spans="1:5" ht="15.75">
      <c r="A39" s="2">
        <v>32.8</v>
      </c>
      <c r="B39" s="2">
        <v>1.1427</v>
      </c>
      <c r="C39" s="2">
        <f t="shared" si="4"/>
        <v>1.143813166791787</v>
      </c>
      <c r="D39" s="13">
        <f t="shared" si="3"/>
        <v>1.2006979612320685</v>
      </c>
      <c r="E39" s="2">
        <f t="shared" si="5"/>
        <v>27.539480205330122</v>
      </c>
    </row>
    <row r="40" spans="1:5" ht="15.75">
      <c r="A40" s="2">
        <v>34.3</v>
      </c>
      <c r="B40" s="2">
        <v>1.1749</v>
      </c>
      <c r="C40" s="2">
        <f t="shared" si="4"/>
        <v>1.1762327543252866</v>
      </c>
      <c r="D40" s="13">
        <f t="shared" si="3"/>
        <v>1.2016348952913407</v>
      </c>
      <c r="E40" s="2">
        <f t="shared" si="5"/>
        <v>28.78777950645546</v>
      </c>
    </row>
    <row r="41" spans="1:5" ht="15.75">
      <c r="A41" s="2">
        <v>35.8</v>
      </c>
      <c r="B41" s="2">
        <v>1.1305</v>
      </c>
      <c r="C41" s="2">
        <f t="shared" si="4"/>
        <v>1.1319634957763804</v>
      </c>
      <c r="D41" s="13">
        <f t="shared" si="3"/>
        <v>1.202571829350613</v>
      </c>
      <c r="E41" s="2">
        <f t="shared" si="5"/>
        <v>30.035106246854824</v>
      </c>
    </row>
    <row r="42" spans="1:5" ht="15.75">
      <c r="A42" s="2">
        <v>40.8</v>
      </c>
      <c r="B42" s="2">
        <v>1.4006</v>
      </c>
      <c r="C42" s="2">
        <f t="shared" si="4"/>
        <v>1.4031610788482676</v>
      </c>
      <c r="D42" s="13">
        <f t="shared" si="3"/>
        <v>1.2056949428815198</v>
      </c>
      <c r="E42" s="2">
        <f t="shared" si="5"/>
        <v>34.182092206711616</v>
      </c>
    </row>
    <row r="43" spans="1:5" ht="15.75">
      <c r="A43" s="2">
        <v>42.3</v>
      </c>
      <c r="B43" s="2">
        <v>1.198</v>
      </c>
      <c r="C43" s="2">
        <f t="shared" si="4"/>
        <v>1.2003825333043256</v>
      </c>
      <c r="D43" s="13">
        <f t="shared" si="3"/>
        <v>1.206631876940792</v>
      </c>
      <c r="E43" s="2">
        <f t="shared" si="5"/>
        <v>35.42522197036662</v>
      </c>
    </row>
    <row r="44" spans="1:5" ht="15.75">
      <c r="A44" s="2">
        <v>43.8</v>
      </c>
      <c r="B44" s="2">
        <v>1.0205</v>
      </c>
      <c r="C44" s="2">
        <f t="shared" si="4"/>
        <v>1.0226930133439147</v>
      </c>
      <c r="D44" s="13">
        <f t="shared" si="3"/>
        <v>1.2075688110000642</v>
      </c>
      <c r="E44" s="2">
        <f t="shared" si="5"/>
        <v>36.66738720876637</v>
      </c>
    </row>
    <row r="45" spans="1:5" ht="15.75">
      <c r="A45" s="2">
        <v>45.3</v>
      </c>
      <c r="B45" s="2">
        <v>1.1628</v>
      </c>
      <c r="C45" s="2">
        <f t="shared" si="4"/>
        <v>1.1654850916232313</v>
      </c>
      <c r="D45" s="13">
        <f t="shared" si="3"/>
        <v>1.2085057450593364</v>
      </c>
      <c r="E45" s="2">
        <f t="shared" si="5"/>
        <v>37.9085894174711</v>
      </c>
    </row>
    <row r="46" spans="1:5" ht="15.75">
      <c r="A46" s="2">
        <v>46.8</v>
      </c>
      <c r="B46" s="2">
        <v>0.9008</v>
      </c>
      <c r="C46" s="2">
        <f t="shared" si="4"/>
        <v>0.9030244003660338</v>
      </c>
      <c r="D46" s="13">
        <f aca="true" t="shared" si="6" ref="D46:D61">G$16+G$18*A46</f>
        <v>1.2094426791186084</v>
      </c>
      <c r="E46" s="2">
        <f t="shared" si="5"/>
        <v>39.148830088565276</v>
      </c>
    </row>
    <row r="47" spans="1:5" ht="15.75">
      <c r="A47" s="2">
        <v>59.6</v>
      </c>
      <c r="B47" s="2">
        <v>1.1565</v>
      </c>
      <c r="C47" s="2">
        <f aca="true" t="shared" si="7" ref="C47:C62">B47*(1+($I$26+$I$27*A47)/(1282900)+($I$28+A47*$I$29-$I$30)/400)</f>
        <v>1.1609368041620278</v>
      </c>
      <c r="D47" s="13">
        <f t="shared" si="6"/>
        <v>1.2174378497577305</v>
      </c>
      <c r="E47" s="2">
        <f aca="true" t="shared" si="8" ref="E47:E62">E46+(A47-A46)/D47</f>
        <v>49.66271381786382</v>
      </c>
    </row>
    <row r="48" spans="1:5" ht="15.75">
      <c r="A48" s="2">
        <v>61.1</v>
      </c>
      <c r="B48" s="2">
        <v>1.1913</v>
      </c>
      <c r="C48" s="2">
        <f t="shared" si="7"/>
        <v>1.1960611581463387</v>
      </c>
      <c r="D48" s="13">
        <f t="shared" si="6"/>
        <v>1.2183747838170027</v>
      </c>
      <c r="E48" s="2">
        <f t="shared" si="8"/>
        <v>50.89386208186572</v>
      </c>
    </row>
    <row r="49" spans="1:5" ht="15.75">
      <c r="A49" s="2">
        <v>62.6</v>
      </c>
      <c r="B49" s="2">
        <v>1.1766</v>
      </c>
      <c r="C49" s="2">
        <f t="shared" si="7"/>
        <v>1.1814909001078138</v>
      </c>
      <c r="D49" s="13">
        <f t="shared" si="6"/>
        <v>1.219311717876275</v>
      </c>
      <c r="E49" s="2">
        <f t="shared" si="8"/>
        <v>52.12406431646133</v>
      </c>
    </row>
    <row r="50" spans="1:5" ht="15.75">
      <c r="A50" s="2">
        <v>64.1</v>
      </c>
      <c r="B50" s="2">
        <v>1.0749</v>
      </c>
      <c r="C50" s="2">
        <f t="shared" si="7"/>
        <v>1.07954035243107</v>
      </c>
      <c r="D50" s="13">
        <f t="shared" si="6"/>
        <v>1.220248651935547</v>
      </c>
      <c r="E50" s="2">
        <f t="shared" si="8"/>
        <v>53.35332197441547</v>
      </c>
    </row>
    <row r="51" spans="1:5" ht="15.75">
      <c r="A51" s="2">
        <v>65.6</v>
      </c>
      <c r="B51" s="2">
        <v>1.2084</v>
      </c>
      <c r="C51" s="2">
        <f t="shared" si="7"/>
        <v>1.2138102595330407</v>
      </c>
      <c r="D51" s="13">
        <f t="shared" si="6"/>
        <v>1.221185585994819</v>
      </c>
      <c r="E51" s="2">
        <f t="shared" si="8"/>
        <v>54.581636505149184</v>
      </c>
    </row>
    <row r="52" spans="1:5" ht="15.75">
      <c r="A52" s="2">
        <v>69.8</v>
      </c>
      <c r="B52" s="2">
        <v>1.1624</v>
      </c>
      <c r="C52" s="2">
        <f t="shared" si="7"/>
        <v>1.1681257161784622</v>
      </c>
      <c r="D52" s="13">
        <f t="shared" si="6"/>
        <v>1.2238090013607812</v>
      </c>
      <c r="E52" s="2">
        <f t="shared" si="8"/>
        <v>58.01354458502924</v>
      </c>
    </row>
    <row r="53" spans="1:5" ht="15.75">
      <c r="A53" s="2">
        <v>70.3</v>
      </c>
      <c r="B53" s="2">
        <v>1.375</v>
      </c>
      <c r="C53" s="2">
        <f t="shared" si="7"/>
        <v>1.3818463603860678</v>
      </c>
      <c r="D53" s="13">
        <f t="shared" si="6"/>
        <v>1.2241213127138717</v>
      </c>
      <c r="E53" s="2">
        <f t="shared" si="8"/>
        <v>58.42200083426446</v>
      </c>
    </row>
    <row r="54" spans="1:5" ht="15.75">
      <c r="A54" s="2">
        <v>71.3</v>
      </c>
      <c r="B54" s="2">
        <v>1.1708</v>
      </c>
      <c r="C54" s="2">
        <f t="shared" si="7"/>
        <v>1.1767546555780286</v>
      </c>
      <c r="D54" s="13">
        <f t="shared" si="6"/>
        <v>1.2247459354200532</v>
      </c>
      <c r="E54" s="2">
        <f t="shared" si="8"/>
        <v>59.23849670584049</v>
      </c>
    </row>
    <row r="55" spans="1:5" ht="15.75">
      <c r="A55" s="2">
        <v>71.8</v>
      </c>
      <c r="B55" s="2">
        <v>1.2687</v>
      </c>
      <c r="C55" s="2">
        <f t="shared" si="7"/>
        <v>1.275220321055816</v>
      </c>
      <c r="D55" s="13">
        <f t="shared" si="6"/>
        <v>1.225058246773144</v>
      </c>
      <c r="E55" s="2">
        <f t="shared" si="8"/>
        <v>59.64664056456478</v>
      </c>
    </row>
    <row r="56" spans="1:5" ht="15.75">
      <c r="A56" s="2">
        <v>72.8</v>
      </c>
      <c r="B56" s="2">
        <v>1.0967</v>
      </c>
      <c r="C56" s="2">
        <f t="shared" si="7"/>
        <v>1.1024534771357304</v>
      </c>
      <c r="D56" s="13">
        <f t="shared" si="6"/>
        <v>1.2256828694793254</v>
      </c>
      <c r="E56" s="2">
        <f t="shared" si="8"/>
        <v>60.462512291991956</v>
      </c>
    </row>
    <row r="57" spans="1:5" ht="15.75">
      <c r="A57" s="2">
        <v>73.3</v>
      </c>
      <c r="B57" s="2">
        <v>1.1917</v>
      </c>
      <c r="C57" s="2">
        <f t="shared" si="7"/>
        <v>1.198015500541014</v>
      </c>
      <c r="D57" s="13">
        <f t="shared" si="6"/>
        <v>1.225995180832416</v>
      </c>
      <c r="E57" s="2">
        <f t="shared" si="8"/>
        <v>60.870344237677514</v>
      </c>
    </row>
    <row r="58" spans="1:5" ht="15.75">
      <c r="A58" s="2">
        <v>80</v>
      </c>
      <c r="B58" s="2">
        <v>1.5182</v>
      </c>
      <c r="C58" s="2">
        <f t="shared" si="7"/>
        <v>1.5273321785738903</v>
      </c>
      <c r="D58" s="13">
        <f t="shared" si="6"/>
        <v>1.2301801529638317</v>
      </c>
      <c r="E58" s="2">
        <f t="shared" si="8"/>
        <v>66.31670100408927</v>
      </c>
    </row>
    <row r="59" spans="1:5" ht="15.75">
      <c r="A59" s="2">
        <v>89.2</v>
      </c>
      <c r="B59" s="2">
        <v>1.5739</v>
      </c>
      <c r="C59" s="2">
        <f t="shared" si="7"/>
        <v>1.5849136790942364</v>
      </c>
      <c r="D59" s="13">
        <f t="shared" si="6"/>
        <v>1.2359266818607006</v>
      </c>
      <c r="E59" s="2">
        <f t="shared" si="8"/>
        <v>73.76050825821319</v>
      </c>
    </row>
    <row r="60" spans="1:5" ht="15.75">
      <c r="A60" s="2">
        <v>90.7</v>
      </c>
      <c r="B60" s="2">
        <v>1.5697</v>
      </c>
      <c r="C60" s="2">
        <f t="shared" si="7"/>
        <v>1.5809357557202253</v>
      </c>
      <c r="D60" s="13">
        <f t="shared" si="6"/>
        <v>1.2368636159199728</v>
      </c>
      <c r="E60" s="2">
        <f t="shared" si="8"/>
        <v>74.97325312409261</v>
      </c>
    </row>
    <row r="61" spans="1:5" ht="15.75">
      <c r="A61" s="2">
        <v>92.2</v>
      </c>
      <c r="B61" s="2">
        <v>1.5726</v>
      </c>
      <c r="C61" s="2">
        <f t="shared" si="7"/>
        <v>1.5841084451757748</v>
      </c>
      <c r="D61" s="13">
        <f t="shared" si="6"/>
        <v>1.2378005499792448</v>
      </c>
      <c r="E61" s="2">
        <f t="shared" si="8"/>
        <v>76.18508002142687</v>
      </c>
    </row>
    <row r="62" spans="1:5" ht="15.75">
      <c r="A62" s="2">
        <v>98.9</v>
      </c>
      <c r="B62" s="2">
        <v>1.3265</v>
      </c>
      <c r="C62" s="2">
        <f t="shared" si="7"/>
        <v>1.3371566547944655</v>
      </c>
      <c r="D62" s="13">
        <f aca="true" t="shared" si="9" ref="D62:D77">G$16+G$18*A62</f>
        <v>1.2419855221106604</v>
      </c>
      <c r="E62" s="2">
        <f t="shared" si="8"/>
        <v>81.57966786542514</v>
      </c>
    </row>
    <row r="63" spans="1:5" ht="15.75">
      <c r="A63" s="2">
        <v>99.4</v>
      </c>
      <c r="B63" s="2">
        <v>1.2917</v>
      </c>
      <c r="C63" s="2">
        <f aca="true" t="shared" si="10" ref="C63:C78">B63*(1+($I$26+$I$27*A63)/(1282900)+($I$28+A63*$I$29-$I$30)/400)</f>
        <v>1.3021460603611656</v>
      </c>
      <c r="D63" s="13">
        <f t="shared" si="9"/>
        <v>1.2422978334637511</v>
      </c>
      <c r="E63" s="2">
        <f aca="true" t="shared" si="11" ref="E63:E78">E62+(A63-A62)/D63</f>
        <v>81.98214783965636</v>
      </c>
    </row>
    <row r="64" spans="1:5" ht="15.75">
      <c r="A64" s="2">
        <v>100.4</v>
      </c>
      <c r="B64" s="2">
        <v>1.2285</v>
      </c>
      <c r="C64" s="2">
        <f t="shared" si="10"/>
        <v>1.2385661622605375</v>
      </c>
      <c r="D64" s="13">
        <f t="shared" si="9"/>
        <v>1.2429224561699326</v>
      </c>
      <c r="E64" s="2">
        <f t="shared" si="11"/>
        <v>82.78670326066107</v>
      </c>
    </row>
    <row r="65" spans="1:5" ht="15.75">
      <c r="A65" s="2">
        <v>100.9</v>
      </c>
      <c r="B65" s="2">
        <v>1.2444</v>
      </c>
      <c r="C65" s="2">
        <f t="shared" si="10"/>
        <v>1.2546628959329553</v>
      </c>
      <c r="D65" s="13">
        <f t="shared" si="9"/>
        <v>1.2432347675230233</v>
      </c>
      <c r="E65" s="2">
        <f t="shared" si="11"/>
        <v>83.18887991551459</v>
      </c>
    </row>
    <row r="66" spans="1:5" ht="15.75">
      <c r="A66" s="2">
        <v>101.22</v>
      </c>
      <c r="B66" s="2">
        <v>1.3361</v>
      </c>
      <c r="C66" s="2">
        <f t="shared" si="10"/>
        <v>1.3471648328262575</v>
      </c>
      <c r="D66" s="13">
        <f t="shared" si="9"/>
        <v>1.2434346467890014</v>
      </c>
      <c r="E66" s="2">
        <f t="shared" si="11"/>
        <v>83.44623159927727</v>
      </c>
    </row>
    <row r="67" spans="1:5" ht="15.75">
      <c r="A67" s="2">
        <v>119.7</v>
      </c>
      <c r="B67" s="2">
        <v>1.2084</v>
      </c>
      <c r="C67" s="2">
        <f t="shared" si="10"/>
        <v>1.22079227814245</v>
      </c>
      <c r="D67" s="13">
        <f t="shared" si="9"/>
        <v>1.254977674399234</v>
      </c>
      <c r="E67" s="2">
        <f t="shared" si="11"/>
        <v>98.17159315508862</v>
      </c>
    </row>
    <row r="68" spans="1:5" ht="15.75">
      <c r="A68" s="2">
        <v>120.2</v>
      </c>
      <c r="B68" s="2">
        <v>1.1004</v>
      </c>
      <c r="C68" s="2">
        <f t="shared" si="10"/>
        <v>1.1117434875739678</v>
      </c>
      <c r="D68" s="13">
        <f t="shared" si="9"/>
        <v>1.2552899857523248</v>
      </c>
      <c r="E68" s="2">
        <f t="shared" si="11"/>
        <v>98.56990749334913</v>
      </c>
    </row>
    <row r="69" spans="1:5" ht="15.75">
      <c r="A69" s="2">
        <v>121.2</v>
      </c>
      <c r="B69" s="2">
        <v>1.1126</v>
      </c>
      <c r="C69" s="2">
        <f t="shared" si="10"/>
        <v>1.1241880775947457</v>
      </c>
      <c r="D69" s="13">
        <f t="shared" si="9"/>
        <v>1.255914608458506</v>
      </c>
      <c r="E69" s="2">
        <f t="shared" si="11"/>
        <v>99.36613997067288</v>
      </c>
    </row>
    <row r="70" spans="1:5" ht="15.75">
      <c r="A70" s="2">
        <v>121.7</v>
      </c>
      <c r="B70" s="2">
        <v>1.1825</v>
      </c>
      <c r="C70" s="2">
        <f t="shared" si="10"/>
        <v>1.1948792537525026</v>
      </c>
      <c r="D70" s="13">
        <f t="shared" si="9"/>
        <v>1.2562269198115967</v>
      </c>
      <c r="E70" s="2">
        <f t="shared" si="11"/>
        <v>99.76415723340992</v>
      </c>
    </row>
    <row r="71" spans="1:5" ht="15.75">
      <c r="A71" s="2">
        <v>122.7</v>
      </c>
      <c r="B71" s="2">
        <v>1.195</v>
      </c>
      <c r="C71" s="2">
        <f t="shared" si="10"/>
        <v>1.207637739191113</v>
      </c>
      <c r="D71" s="13">
        <f t="shared" si="9"/>
        <v>1.2568515425177782</v>
      </c>
      <c r="E71" s="2">
        <f t="shared" si="11"/>
        <v>100.55979615031553</v>
      </c>
    </row>
    <row r="72" spans="1:5" ht="15.75">
      <c r="A72" s="2">
        <v>123.2</v>
      </c>
      <c r="B72" s="2">
        <v>1.1482</v>
      </c>
      <c r="C72" s="2">
        <f t="shared" si="10"/>
        <v>1.1604041192669896</v>
      </c>
      <c r="D72" s="13">
        <f t="shared" si="9"/>
        <v>1.257163853870869</v>
      </c>
      <c r="E72" s="2">
        <f t="shared" si="11"/>
        <v>100.95751678033562</v>
      </c>
    </row>
    <row r="73" spans="1:5" ht="15.75">
      <c r="A73" s="2">
        <v>124.2</v>
      </c>
      <c r="B73" s="2">
        <v>1.167</v>
      </c>
      <c r="C73" s="2">
        <f t="shared" si="10"/>
        <v>1.1795285789609435</v>
      </c>
      <c r="D73" s="13">
        <f t="shared" si="9"/>
        <v>1.2577884765770504</v>
      </c>
      <c r="E73" s="2">
        <f t="shared" si="11"/>
        <v>101.75256302111643</v>
      </c>
    </row>
    <row r="74" spans="1:5" ht="15.75">
      <c r="A74" s="2">
        <v>127.9</v>
      </c>
      <c r="B74" s="2">
        <v>0.9075</v>
      </c>
      <c r="C74" s="2">
        <f t="shared" si="10"/>
        <v>0.9176012701767559</v>
      </c>
      <c r="D74" s="13">
        <f t="shared" si="9"/>
        <v>1.2600995805899216</v>
      </c>
      <c r="E74" s="2">
        <f t="shared" si="11"/>
        <v>104.6888388972403</v>
      </c>
    </row>
    <row r="75" spans="1:5" ht="15.75">
      <c r="A75" s="2">
        <v>128.4</v>
      </c>
      <c r="B75" s="2">
        <v>1.28</v>
      </c>
      <c r="C75" s="2">
        <f t="shared" si="10"/>
        <v>1.2943158738498222</v>
      </c>
      <c r="D75" s="13">
        <f t="shared" si="9"/>
        <v>1.2604118919430123</v>
      </c>
      <c r="E75" s="2">
        <f t="shared" si="11"/>
        <v>105.08553461488322</v>
      </c>
    </row>
    <row r="76" spans="1:5" ht="15.75">
      <c r="A76" s="2">
        <v>129.4</v>
      </c>
      <c r="B76" s="2">
        <v>1.18</v>
      </c>
      <c r="C76" s="2">
        <f t="shared" si="10"/>
        <v>1.1933234707182354</v>
      </c>
      <c r="D76" s="13">
        <f t="shared" si="9"/>
        <v>1.2610365146491938</v>
      </c>
      <c r="E76" s="2">
        <f t="shared" si="11"/>
        <v>105.87853306368562</v>
      </c>
    </row>
    <row r="77" spans="1:5" ht="15.75">
      <c r="A77" s="2">
        <v>130.9</v>
      </c>
      <c r="B77" s="2">
        <v>1.5299</v>
      </c>
      <c r="C77" s="2">
        <f t="shared" si="10"/>
        <v>1.5474193094960396</v>
      </c>
      <c r="D77" s="13">
        <f t="shared" si="9"/>
        <v>1.261973448708466</v>
      </c>
      <c r="E77" s="2">
        <f t="shared" si="11"/>
        <v>107.0671476114284</v>
      </c>
    </row>
    <row r="78" spans="1:5" ht="15.75">
      <c r="A78" s="2">
        <v>132.4</v>
      </c>
      <c r="B78" s="2">
        <v>1.19</v>
      </c>
      <c r="C78" s="2">
        <f t="shared" si="10"/>
        <v>1.203817659038866</v>
      </c>
      <c r="D78" s="13">
        <f aca="true" t="shared" si="12" ref="D78:D93">G$16+G$18*A78</f>
        <v>1.262910382767738</v>
      </c>
      <c r="E78" s="2">
        <f t="shared" si="11"/>
        <v>108.25488034406511</v>
      </c>
    </row>
    <row r="79" spans="1:5" ht="15.75">
      <c r="A79" s="2">
        <v>134.4</v>
      </c>
      <c r="B79" s="2">
        <v>1.3491</v>
      </c>
      <c r="C79" s="2">
        <f aca="true" t="shared" si="13" ref="C79:C94">B79*(1+($I$26+$I$27*A79)/(1282900)+($I$28+A79*$I$29-$I$30)/400)</f>
        <v>1.3650532141507996</v>
      </c>
      <c r="D79" s="13">
        <f t="shared" si="12"/>
        <v>1.2641596281801009</v>
      </c>
      <c r="E79" s="2">
        <f aca="true" t="shared" si="14" ref="E79:E94">E78+(A79-A78)/D79</f>
        <v>109.83695902733965</v>
      </c>
    </row>
    <row r="80" spans="1:5" ht="15.75">
      <c r="A80" s="2">
        <v>135.4</v>
      </c>
      <c r="B80" s="2">
        <v>1.7442</v>
      </c>
      <c r="C80" s="2">
        <f t="shared" si="13"/>
        <v>1.7650115842029377</v>
      </c>
      <c r="D80" s="13">
        <f t="shared" si="12"/>
        <v>1.2647842508862823</v>
      </c>
      <c r="E80" s="2">
        <f t="shared" si="14"/>
        <v>110.62760770856671</v>
      </c>
    </row>
    <row r="81" spans="1:5" ht="15.75">
      <c r="A81" s="2">
        <v>135.9</v>
      </c>
      <c r="B81" s="2">
        <v>1.3679</v>
      </c>
      <c r="C81" s="2">
        <f t="shared" si="13"/>
        <v>1.384294664108914</v>
      </c>
      <c r="D81" s="13">
        <f t="shared" si="12"/>
        <v>1.265096562239373</v>
      </c>
      <c r="E81" s="2">
        <f t="shared" si="14"/>
        <v>111.02283445640875</v>
      </c>
    </row>
    <row r="82" spans="1:5" ht="15.75">
      <c r="A82" s="2">
        <v>136.9</v>
      </c>
      <c r="B82" s="2">
        <v>1.3466</v>
      </c>
      <c r="C82" s="2">
        <f t="shared" si="13"/>
        <v>1.3628831951165399</v>
      </c>
      <c r="D82" s="13">
        <f t="shared" si="12"/>
        <v>1.2657211849455545</v>
      </c>
      <c r="E82" s="2">
        <f t="shared" si="14"/>
        <v>111.81289786997404</v>
      </c>
    </row>
    <row r="83" spans="1:5" ht="15.75">
      <c r="A83" s="2">
        <v>140.4</v>
      </c>
      <c r="B83" s="2">
        <v>1.2582</v>
      </c>
      <c r="C83" s="2">
        <f t="shared" si="13"/>
        <v>1.2738845723063934</v>
      </c>
      <c r="D83" s="13">
        <f t="shared" si="12"/>
        <v>1.2679073644171894</v>
      </c>
      <c r="E83" s="2">
        <f t="shared" si="14"/>
        <v>114.57335190488598</v>
      </c>
    </row>
    <row r="84" spans="1:5" ht="15.75">
      <c r="A84" s="2">
        <v>140.4</v>
      </c>
      <c r="B84" s="2">
        <v>1.1402</v>
      </c>
      <c r="C84" s="2">
        <f t="shared" si="13"/>
        <v>1.1544135982703465</v>
      </c>
      <c r="D84" s="13">
        <f t="shared" si="12"/>
        <v>1.2679073644171894</v>
      </c>
      <c r="E84" s="2">
        <f t="shared" si="14"/>
        <v>114.57335190488598</v>
      </c>
    </row>
    <row r="85" spans="1:5" ht="15.75">
      <c r="A85" s="2">
        <v>141.9</v>
      </c>
      <c r="B85" s="2">
        <v>1.5684</v>
      </c>
      <c r="C85" s="2">
        <f t="shared" si="13"/>
        <v>1.5882027475004088</v>
      </c>
      <c r="D85" s="13">
        <f t="shared" si="12"/>
        <v>1.2688442984764614</v>
      </c>
      <c r="E85" s="2">
        <f t="shared" si="14"/>
        <v>115.75553005062152</v>
      </c>
    </row>
    <row r="86" spans="1:5" ht="15.75">
      <c r="A86" s="2">
        <v>141.9</v>
      </c>
      <c r="B86" s="2">
        <v>1.2714</v>
      </c>
      <c r="C86" s="2">
        <f t="shared" si="13"/>
        <v>1.2874528010533155</v>
      </c>
      <c r="D86" s="13">
        <f t="shared" si="12"/>
        <v>1.2688442984764614</v>
      </c>
      <c r="E86" s="2">
        <f t="shared" si="14"/>
        <v>115.75553005062152</v>
      </c>
    </row>
    <row r="87" spans="1:5" ht="15.75">
      <c r="A87" s="2">
        <v>143.4</v>
      </c>
      <c r="B87" s="2">
        <v>1.069</v>
      </c>
      <c r="C87" s="2">
        <f t="shared" si="13"/>
        <v>1.082668536490094</v>
      </c>
      <c r="D87" s="13">
        <f t="shared" si="12"/>
        <v>1.2697812325357336</v>
      </c>
      <c r="E87" s="2">
        <f t="shared" si="14"/>
        <v>116.93683590202752</v>
      </c>
    </row>
    <row r="88" spans="1:5" ht="15.75">
      <c r="A88" s="2">
        <v>143.4</v>
      </c>
      <c r="B88" s="2">
        <v>1.2285</v>
      </c>
      <c r="C88" s="2">
        <f t="shared" si="13"/>
        <v>1.2442079486230877</v>
      </c>
      <c r="D88" s="13">
        <f t="shared" si="12"/>
        <v>1.2697812325357336</v>
      </c>
      <c r="E88" s="2">
        <f t="shared" si="14"/>
        <v>116.93683590202752</v>
      </c>
    </row>
    <row r="89" spans="1:5" ht="15.75">
      <c r="A89" s="2">
        <v>144.65</v>
      </c>
      <c r="B89" s="2">
        <v>1.0464</v>
      </c>
      <c r="C89" s="2">
        <f t="shared" si="13"/>
        <v>1.0599192614636448</v>
      </c>
      <c r="D89" s="13">
        <f t="shared" si="12"/>
        <v>1.2705620109184603</v>
      </c>
      <c r="E89" s="2">
        <f t="shared" si="14"/>
        <v>117.9206525038606</v>
      </c>
    </row>
    <row r="90" spans="1:5" ht="15.75">
      <c r="A90" s="2">
        <v>144.65</v>
      </c>
      <c r="B90" s="2">
        <v>1.2352</v>
      </c>
      <c r="C90" s="2">
        <f t="shared" si="13"/>
        <v>1.251158516590113</v>
      </c>
      <c r="D90" s="13">
        <f t="shared" si="12"/>
        <v>1.2705620109184603</v>
      </c>
      <c r="E90" s="2">
        <f t="shared" si="14"/>
        <v>117.9206525038606</v>
      </c>
    </row>
    <row r="91" spans="1:5" ht="15.75">
      <c r="A91" s="2">
        <v>148.9</v>
      </c>
      <c r="B91" s="2">
        <v>1.3277</v>
      </c>
      <c r="C91" s="2">
        <f t="shared" si="13"/>
        <v>1.3454562420474987</v>
      </c>
      <c r="D91" s="13">
        <f t="shared" si="12"/>
        <v>1.2732166574197314</v>
      </c>
      <c r="E91" s="2">
        <f t="shared" si="14"/>
        <v>121.25865470107732</v>
      </c>
    </row>
    <row r="92" spans="1:5" ht="15.75">
      <c r="A92" s="2">
        <v>149.9</v>
      </c>
      <c r="B92" s="2">
        <v>1.0657</v>
      </c>
      <c r="C92" s="2">
        <f t="shared" si="13"/>
        <v>1.0800661537074059</v>
      </c>
      <c r="D92" s="13">
        <f t="shared" si="12"/>
        <v>1.273841280125913</v>
      </c>
      <c r="E92" s="2">
        <f t="shared" si="14"/>
        <v>122.04368185917127</v>
      </c>
    </row>
    <row r="93" spans="1:5" ht="15.75">
      <c r="A93" s="2">
        <v>151.4</v>
      </c>
      <c r="B93" s="2">
        <v>1.2742</v>
      </c>
      <c r="C93" s="2">
        <f t="shared" si="13"/>
        <v>1.291580962665634</v>
      </c>
      <c r="D93" s="13">
        <f t="shared" si="12"/>
        <v>1.274778214185185</v>
      </c>
      <c r="E93" s="2">
        <f t="shared" si="14"/>
        <v>123.22035712966824</v>
      </c>
    </row>
    <row r="94" spans="1:5" ht="15.75">
      <c r="A94" s="2">
        <v>151.9</v>
      </c>
      <c r="B94" s="2">
        <v>1.2934</v>
      </c>
      <c r="C94" s="2">
        <f t="shared" si="13"/>
        <v>1.311111931686451</v>
      </c>
      <c r="D94" s="13">
        <f aca="true" t="shared" si="15" ref="D94:D109">G$16+G$18*A94</f>
        <v>1.2750905255382756</v>
      </c>
      <c r="E94" s="2">
        <f t="shared" si="14"/>
        <v>123.61248615108727</v>
      </c>
    </row>
    <row r="95" spans="1:5" ht="15.75">
      <c r="A95" s="2">
        <v>156.6</v>
      </c>
      <c r="B95" s="2">
        <v>0.9653</v>
      </c>
      <c r="C95" s="2">
        <f aca="true" t="shared" si="16" ref="C95:C110">B95*(1+($I$26+$I$27*A95)/(1282900)+($I$28+A95*$I$29-$I$30)/400)</f>
        <v>0.9790034458133369</v>
      </c>
      <c r="D95" s="13">
        <f t="shared" si="15"/>
        <v>1.2780262522573285</v>
      </c>
      <c r="E95" s="2">
        <f aca="true" t="shared" si="17" ref="E95:E110">E94+(A95-A94)/D95</f>
        <v>127.2900318914025</v>
      </c>
    </row>
    <row r="96" spans="1:5" ht="15.75">
      <c r="A96" s="2">
        <v>159.6</v>
      </c>
      <c r="B96" s="2">
        <v>0.9041</v>
      </c>
      <c r="C96" s="2">
        <f t="shared" si="16"/>
        <v>0.9172243224516934</v>
      </c>
      <c r="D96" s="13">
        <f t="shared" si="15"/>
        <v>1.2799001203758726</v>
      </c>
      <c r="E96" s="2">
        <f t="shared" si="17"/>
        <v>129.63396479072827</v>
      </c>
    </row>
    <row r="97" spans="1:5" ht="15.75">
      <c r="A97" s="2">
        <v>161.35</v>
      </c>
      <c r="B97" s="2">
        <v>0.9707</v>
      </c>
      <c r="C97" s="2">
        <f t="shared" si="16"/>
        <v>0.9849725425905999</v>
      </c>
      <c r="D97" s="13">
        <f t="shared" si="15"/>
        <v>1.28099321011169</v>
      </c>
      <c r="E97" s="2">
        <f t="shared" si="17"/>
        <v>131.00009225041046</v>
      </c>
    </row>
    <row r="98" spans="1:5" ht="15.75">
      <c r="A98" s="2">
        <v>162.6</v>
      </c>
      <c r="B98" s="2">
        <v>1.2934</v>
      </c>
      <c r="C98" s="2">
        <f t="shared" si="16"/>
        <v>1.3125899834862478</v>
      </c>
      <c r="D98" s="13">
        <f t="shared" si="15"/>
        <v>1.2817739884944168</v>
      </c>
      <c r="E98" s="2">
        <f t="shared" si="17"/>
        <v>131.9753031777817</v>
      </c>
    </row>
    <row r="99" spans="1:5" ht="15.75">
      <c r="A99" s="2">
        <v>166.3</v>
      </c>
      <c r="B99" s="2">
        <v>0.139</v>
      </c>
      <c r="C99" s="2">
        <f t="shared" si="16"/>
        <v>0.14111724979585297</v>
      </c>
      <c r="D99" s="13">
        <f t="shared" si="15"/>
        <v>1.2840850925072882</v>
      </c>
      <c r="E99" s="2">
        <f t="shared" si="17"/>
        <v>134.8567321590772</v>
      </c>
    </row>
    <row r="100" spans="1:5" ht="15.75">
      <c r="A100" s="2">
        <v>169.3</v>
      </c>
      <c r="B100" s="2">
        <v>1.2909</v>
      </c>
      <c r="C100" s="2">
        <f t="shared" si="16"/>
        <v>1.3109766115215884</v>
      </c>
      <c r="D100" s="13">
        <f t="shared" si="15"/>
        <v>1.2859589606258324</v>
      </c>
      <c r="E100" s="2">
        <f t="shared" si="17"/>
        <v>137.18962153724212</v>
      </c>
    </row>
    <row r="101" spans="1:5" ht="15.75">
      <c r="A101" s="2">
        <v>170.8</v>
      </c>
      <c r="B101" s="2">
        <v>1.3189</v>
      </c>
      <c r="C101" s="2">
        <f t="shared" si="16"/>
        <v>1.339623367759819</v>
      </c>
      <c r="D101" s="13">
        <f t="shared" si="15"/>
        <v>1.2868958946851046</v>
      </c>
      <c r="E101" s="2">
        <f t="shared" si="17"/>
        <v>138.355216987655</v>
      </c>
    </row>
    <row r="102" spans="1:5" ht="15.75">
      <c r="A102" s="2">
        <v>175.5</v>
      </c>
      <c r="B102" s="2">
        <v>1.0791</v>
      </c>
      <c r="C102" s="2">
        <f t="shared" si="16"/>
        <v>1.0965971499532112</v>
      </c>
      <c r="D102" s="13">
        <f t="shared" si="15"/>
        <v>1.2898316214041572</v>
      </c>
      <c r="E102" s="2">
        <f t="shared" si="17"/>
        <v>141.99910346245193</v>
      </c>
    </row>
    <row r="103" spans="1:5" ht="15.75">
      <c r="A103" s="2">
        <v>177</v>
      </c>
      <c r="B103" s="2">
        <v>1.2842</v>
      </c>
      <c r="C103" s="2">
        <f t="shared" si="16"/>
        <v>1.30522848935662</v>
      </c>
      <c r="D103" s="13">
        <f t="shared" si="15"/>
        <v>1.2907685554634294</v>
      </c>
      <c r="E103" s="2">
        <f t="shared" si="17"/>
        <v>143.16120180583886</v>
      </c>
    </row>
    <row r="104" spans="1:5" ht="15.75">
      <c r="A104" s="2">
        <v>178.5</v>
      </c>
      <c r="B104" s="2">
        <v>1.7873</v>
      </c>
      <c r="C104" s="2">
        <f t="shared" si="16"/>
        <v>1.816852966577941</v>
      </c>
      <c r="D104" s="13">
        <f t="shared" si="15"/>
        <v>1.2917054895227016</v>
      </c>
      <c r="E104" s="2">
        <f t="shared" si="17"/>
        <v>144.3224572252567</v>
      </c>
    </row>
    <row r="105" spans="1:5" ht="15.75">
      <c r="A105" s="2">
        <v>180</v>
      </c>
      <c r="B105" s="2">
        <v>1.7735</v>
      </c>
      <c r="C105" s="2">
        <f t="shared" si="16"/>
        <v>1.8031088997348395</v>
      </c>
      <c r="D105" s="13">
        <f t="shared" si="15"/>
        <v>1.2926424235819736</v>
      </c>
      <c r="E105" s="2">
        <f t="shared" si="17"/>
        <v>145.482870942643</v>
      </c>
    </row>
    <row r="106" spans="1:5" ht="15.75">
      <c r="A106" s="2">
        <v>181.5</v>
      </c>
      <c r="B106" s="2">
        <v>1.7957</v>
      </c>
      <c r="C106" s="2">
        <f t="shared" si="16"/>
        <v>1.8259672050167155</v>
      </c>
      <c r="D106" s="13">
        <f t="shared" si="15"/>
        <v>1.2935793576412458</v>
      </c>
      <c r="E106" s="2">
        <f t="shared" si="17"/>
        <v>146.64244417728023</v>
      </c>
    </row>
    <row r="107" spans="1:5" ht="15.75">
      <c r="A107" s="2">
        <v>188.1</v>
      </c>
      <c r="B107" s="2">
        <v>1.1557</v>
      </c>
      <c r="C107" s="2">
        <f t="shared" si="16"/>
        <v>1.1759943952510323</v>
      </c>
      <c r="D107" s="13">
        <f t="shared" si="15"/>
        <v>1.297701867502043</v>
      </c>
      <c r="E107" s="2">
        <f t="shared" si="17"/>
        <v>151.72835810349224</v>
      </c>
    </row>
    <row r="108" spans="1:5" ht="15.75">
      <c r="A108" s="2">
        <v>189.6</v>
      </c>
      <c r="B108" s="2">
        <v>1.1791</v>
      </c>
      <c r="C108" s="2">
        <f t="shared" si="16"/>
        <v>1.1999941979799074</v>
      </c>
      <c r="D108" s="13">
        <f t="shared" si="15"/>
        <v>1.2986388015613153</v>
      </c>
      <c r="E108" s="2">
        <f t="shared" si="17"/>
        <v>152.88341368799857</v>
      </c>
    </row>
    <row r="109" spans="1:5" ht="15.75">
      <c r="A109" s="2">
        <v>191.1</v>
      </c>
      <c r="B109" s="2">
        <v>1.1616</v>
      </c>
      <c r="C109" s="2">
        <f t="shared" si="16"/>
        <v>1.1823701789539653</v>
      </c>
      <c r="D109" s="13">
        <f t="shared" si="15"/>
        <v>1.2995757356205875</v>
      </c>
      <c r="E109" s="2">
        <f t="shared" si="17"/>
        <v>154.0376365307971</v>
      </c>
    </row>
    <row r="110" spans="1:5" ht="15.75">
      <c r="A110" s="2">
        <v>204.3</v>
      </c>
      <c r="B110" s="2">
        <v>1.491</v>
      </c>
      <c r="C110" s="2">
        <f t="shared" si="16"/>
        <v>1.5197620302919173</v>
      </c>
      <c r="D110" s="13">
        <f>G$16+G$18*A110</f>
        <v>1.3078207553421821</v>
      </c>
      <c r="E110" s="2">
        <f t="shared" si="17"/>
        <v>164.13076278382582</v>
      </c>
    </row>
    <row r="111" ht="15.75">
      <c r="E111" s="3"/>
    </row>
    <row r="112" ht="15.75">
      <c r="E112" s="3"/>
    </row>
    <row r="113" ht="15.75">
      <c r="E113" s="3"/>
    </row>
    <row r="114" ht="15.75">
      <c r="E114" s="3"/>
    </row>
    <row r="115" ht="15.75">
      <c r="E115" s="3"/>
    </row>
    <row r="116" ht="15.75">
      <c r="E116" s="3"/>
    </row>
    <row r="117" ht="15.75">
      <c r="E117" s="3"/>
    </row>
    <row r="118" ht="15.75">
      <c r="E118" s="3"/>
    </row>
    <row r="119" ht="15.75">
      <c r="E119" s="3"/>
    </row>
    <row r="120" ht="15.75">
      <c r="E120" s="3"/>
    </row>
    <row r="121" ht="15.75">
      <c r="E121" s="3"/>
    </row>
    <row r="122" ht="15.75">
      <c r="E122" s="3"/>
    </row>
    <row r="123" ht="15.75">
      <c r="E123" s="3"/>
    </row>
    <row r="124" ht="15.75">
      <c r="E124" s="3"/>
    </row>
    <row r="125" ht="15.75">
      <c r="E125" s="3"/>
    </row>
    <row r="126" ht="15.75">
      <c r="E126" s="3"/>
    </row>
    <row r="127" ht="15.75">
      <c r="E127" s="3"/>
    </row>
    <row r="128" ht="15.75">
      <c r="E128" s="3"/>
    </row>
    <row r="129" ht="15.75">
      <c r="E129" s="3"/>
    </row>
    <row r="130" ht="15.75">
      <c r="E130" s="3"/>
    </row>
    <row r="131" ht="15.75">
      <c r="E131" s="3"/>
    </row>
    <row r="132" ht="15.75">
      <c r="E132" s="3"/>
    </row>
    <row r="133" ht="15.75">
      <c r="E133" s="3"/>
    </row>
    <row r="134" ht="15.75">
      <c r="E134" s="3"/>
    </row>
    <row r="135" ht="15.75">
      <c r="E135" s="3"/>
    </row>
    <row r="136" ht="15.75">
      <c r="E136" s="3"/>
    </row>
    <row r="137" ht="15.75">
      <c r="E137" s="3"/>
    </row>
    <row r="138" ht="15.75">
      <c r="E138" s="3"/>
    </row>
    <row r="139" ht="15.75">
      <c r="E139" s="3"/>
    </row>
    <row r="140" ht="15.75">
      <c r="E140" s="3"/>
    </row>
    <row r="141" ht="15.75">
      <c r="E141" s="3"/>
    </row>
    <row r="142" ht="15.75">
      <c r="E142" s="3"/>
    </row>
    <row r="143" ht="15.75">
      <c r="E143" s="3"/>
    </row>
    <row r="144" ht="15.75">
      <c r="E144" s="3"/>
    </row>
    <row r="145" ht="15.75">
      <c r="E145" s="3"/>
    </row>
    <row r="146" ht="15.75">
      <c r="E146" s="3"/>
    </row>
    <row r="147" ht="15.75">
      <c r="E147" s="3"/>
    </row>
    <row r="148" ht="15.75">
      <c r="E148" s="3"/>
    </row>
    <row r="149" ht="15.75">
      <c r="E149" s="3"/>
    </row>
    <row r="150" ht="15.75">
      <c r="E150" s="3"/>
    </row>
    <row r="151" ht="15.75">
      <c r="E151" s="3"/>
    </row>
    <row r="152" ht="15.75">
      <c r="E152" s="3"/>
    </row>
    <row r="153" ht="15.75">
      <c r="E153" s="3"/>
    </row>
    <row r="154" ht="15.75">
      <c r="E154" s="3"/>
    </row>
    <row r="155" ht="15.75">
      <c r="E155" s="3"/>
    </row>
    <row r="156" ht="15.75">
      <c r="E156" s="3"/>
    </row>
    <row r="157" ht="15.75">
      <c r="E157" s="3"/>
    </row>
    <row r="158" ht="15.75">
      <c r="E158" s="3"/>
    </row>
    <row r="159" ht="15.75">
      <c r="E159" s="3"/>
    </row>
    <row r="160" ht="15.75">
      <c r="E160" s="3"/>
    </row>
    <row r="161" ht="15.75">
      <c r="E161" s="3"/>
    </row>
    <row r="162" ht="15.75">
      <c r="E162" s="3"/>
    </row>
    <row r="163" ht="15.75">
      <c r="E163" s="3"/>
    </row>
    <row r="164" ht="15.75">
      <c r="E164" s="3"/>
    </row>
    <row r="165" ht="15.75">
      <c r="E165" s="3"/>
    </row>
    <row r="166" ht="15.75">
      <c r="E166" s="3"/>
    </row>
    <row r="167" ht="15.75">
      <c r="E167" s="3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63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2" customWidth="1"/>
    <col min="4" max="4" width="11.00390625" style="13" customWidth="1"/>
    <col min="5" max="5" width="11.00390625" style="2" customWidth="1"/>
    <col min="6" max="6" width="13.375" style="3" bestFit="1" customWidth="1"/>
    <col min="7" max="16384" width="11.00390625" style="3" customWidth="1"/>
  </cols>
  <sheetData>
    <row r="1" spans="1:9" s="4" customFormat="1" ht="15.75">
      <c r="A1" s="1"/>
      <c r="B1" s="1" t="s">
        <v>0</v>
      </c>
      <c r="C1" s="2" t="s">
        <v>1</v>
      </c>
      <c r="D1" s="13"/>
      <c r="E1" s="3"/>
      <c r="F1" s="3"/>
      <c r="G1" s="2" t="s">
        <v>2</v>
      </c>
      <c r="I1" s="3" t="s">
        <v>3</v>
      </c>
    </row>
    <row r="2" spans="5:7" ht="15.75">
      <c r="E2" s="4" t="s">
        <v>4</v>
      </c>
      <c r="F2" s="5" t="s">
        <v>5</v>
      </c>
      <c r="G2" s="2"/>
    </row>
    <row r="3" spans="1:7" ht="15.75">
      <c r="A3" s="2">
        <v>0</v>
      </c>
      <c r="B3" s="2">
        <v>13.22</v>
      </c>
      <c r="C3" s="2">
        <v>0</v>
      </c>
      <c r="E3" s="3"/>
      <c r="F3" s="5">
        <f>1000*1/SLOPE(C3:C9,B3:B9)</f>
        <v>80.34545523371071</v>
      </c>
      <c r="G3" s="2">
        <f>INTERCEPT(B4:B6,A4:A6)</f>
        <v>13.866406828035654</v>
      </c>
    </row>
    <row r="4" spans="1:9" ht="15.75">
      <c r="A4" s="2">
        <v>31.9</v>
      </c>
      <c r="B4" s="2">
        <v>15.77</v>
      </c>
      <c r="C4" s="2">
        <f>(A4-$A$3)/2/3*(1/($G$16*(0.6/$G$16)^$G$18)+4/($G$16*(0.6/$G$16)^($G$18*EXP(-((A4+$A$3)/2)/$G$20)))+1/($G$16*(0.6/$G$16)^($G$18*EXP(-(A4/$G$20)))))</f>
        <v>28.30689787918747</v>
      </c>
      <c r="E4" s="6">
        <f>1000*1/SLOPE(C3:C4,B3:B4)</f>
        <v>90.08404986244763</v>
      </c>
      <c r="F4" s="6" t="s">
        <v>6</v>
      </c>
      <c r="I4" s="7">
        <f>SLOPE(E4:E6,A4:A6)*1000</f>
        <v>-710.152298481796</v>
      </c>
    </row>
    <row r="5" spans="1:9" ht="15.75">
      <c r="A5" s="2">
        <v>51.1</v>
      </c>
      <c r="B5" s="2">
        <v>17.05</v>
      </c>
      <c r="C5" s="2">
        <f>(A5-$A$3)/2/3*(1/($G$16*(0.6/$G$16)^$G$18)+4/($G$16*(0.6/$G$16)^($G$18*EXP(-((A5+$A$3)/2)/$G$20)))+1/($G$16*(0.6/$G$16)^($G$18*EXP(-(A5/$G$20)))))</f>
        <v>44.94103788661912</v>
      </c>
      <c r="E5" s="6">
        <f>1000*1/SLOPE(C4:C5,B4:B5)</f>
        <v>76.9501759290319</v>
      </c>
      <c r="F5" s="8">
        <f>CORREL(C3:C9,B3:B9)</f>
        <v>0.9968302025037065</v>
      </c>
      <c r="I5" s="7"/>
    </row>
    <row r="6" spans="1:5" ht="15.75">
      <c r="A6" s="2">
        <v>70.2</v>
      </c>
      <c r="B6" s="2">
        <v>18.1</v>
      </c>
      <c r="C6" s="2">
        <f>(A6-$A$3)/2/3*(1/($G$16*(0.6/$G$16)^$G$18)+4/($G$16*(0.6/$G$16)^($G$18*EXP(-((A6+$A$3)/2)/$G$20)))+1/($G$16*(0.6/$G$16)^($G$18*EXP(-(A6/$G$20)))))</f>
        <v>61.63835767294809</v>
      </c>
      <c r="E6" s="6">
        <f>1000*1/SLOPE(C5:C6,B5:B6)</f>
        <v>62.88434392084315</v>
      </c>
    </row>
    <row r="7" spans="5:6" ht="15.75">
      <c r="E7" s="3"/>
      <c r="F7" s="9"/>
    </row>
    <row r="8" spans="5:6" ht="15.75">
      <c r="E8" s="3"/>
      <c r="F8" s="5" t="s">
        <v>7</v>
      </c>
    </row>
    <row r="9" spans="5:6" ht="15.75">
      <c r="E9" s="3"/>
      <c r="F9" s="5">
        <f>1000*SLOPE(B3:B9,A3:A9)</f>
        <v>70.04648049678343</v>
      </c>
    </row>
    <row r="10" spans="5:6" ht="15.75">
      <c r="E10" s="3"/>
      <c r="F10" s="6" t="s">
        <v>8</v>
      </c>
    </row>
    <row r="11" spans="5:6" ht="15.75">
      <c r="E11" s="3"/>
      <c r="F11" s="8">
        <f>CORREL(B3:B9,A3:A9)</f>
        <v>0.9964635754317112</v>
      </c>
    </row>
    <row r="12" spans="3:9" ht="15.75">
      <c r="C12" s="10"/>
      <c r="D12" s="14"/>
      <c r="E12" s="10"/>
      <c r="F12" s="11"/>
      <c r="G12" s="11"/>
      <c r="H12" s="11"/>
      <c r="I12" s="11"/>
    </row>
    <row r="13" spans="1:9" s="4" customFormat="1" ht="15.75">
      <c r="A13" s="1"/>
      <c r="B13" s="1" t="s">
        <v>9</v>
      </c>
      <c r="C13" s="1" t="s">
        <v>10</v>
      </c>
      <c r="D13" s="15" t="s">
        <v>11</v>
      </c>
      <c r="E13" s="2" t="s">
        <v>12</v>
      </c>
      <c r="F13" s="3"/>
      <c r="G13" s="3" t="s">
        <v>13</v>
      </c>
      <c r="H13" s="3"/>
      <c r="I13" s="3"/>
    </row>
    <row r="14" spans="1:5" ht="15.75">
      <c r="A14" s="2">
        <v>0</v>
      </c>
      <c r="C14" s="1"/>
      <c r="D14" s="13">
        <f aca="true" t="shared" si="0" ref="D14:D59">$G$16^(1-$G$18*EXP(-A14/$G$20))*0.6^($G$18*EXP(-A14/$G$20))</f>
        <v>0.9094299399062389</v>
      </c>
      <c r="E14" s="2">
        <v>0</v>
      </c>
    </row>
    <row r="15" spans="1:7" ht="15.75">
      <c r="A15" s="2">
        <v>0.25</v>
      </c>
      <c r="B15" s="2">
        <v>0.918</v>
      </c>
      <c r="C15" s="2">
        <f aca="true" t="shared" si="1" ref="C15:C59">B15*(1+($I$26+$I$27*A15)/(1282900)+($I$28+A15*$I$29-$I$30)/400)</f>
        <v>0.9163096242839385</v>
      </c>
      <c r="D15" s="13">
        <f t="shared" si="0"/>
        <v>0.9202958882365322</v>
      </c>
      <c r="E15" s="2">
        <f aca="true" t="shared" si="2" ref="E15:E59">E14+(A15-A14)/D15</f>
        <v>0.2716517624337637</v>
      </c>
      <c r="G15" s="3" t="s">
        <v>14</v>
      </c>
    </row>
    <row r="16" spans="1:7" ht="15.75">
      <c r="A16" s="2">
        <v>0.5</v>
      </c>
      <c r="B16" s="2">
        <v>1.0364</v>
      </c>
      <c r="C16" s="2">
        <f t="shared" si="1"/>
        <v>1.034537342470141</v>
      </c>
      <c r="D16" s="13">
        <f t="shared" si="0"/>
        <v>0.9308179422315191</v>
      </c>
      <c r="E16" s="2">
        <f t="shared" si="2"/>
        <v>0.5402327476698845</v>
      </c>
      <c r="G16" s="3">
        <v>1.2</v>
      </c>
    </row>
    <row r="17" spans="1:7" ht="15.75">
      <c r="A17" s="2">
        <v>1</v>
      </c>
      <c r="B17" s="2">
        <v>0.982</v>
      </c>
      <c r="C17" s="2">
        <f t="shared" si="1"/>
        <v>0.9803217831835925</v>
      </c>
      <c r="D17" s="13">
        <f t="shared" si="0"/>
        <v>0.9508539712056894</v>
      </c>
      <c r="E17" s="2">
        <f t="shared" si="2"/>
        <v>1.0660758478106942</v>
      </c>
      <c r="G17" s="3" t="s">
        <v>15</v>
      </c>
    </row>
    <row r="18" spans="1:7" ht="15.75">
      <c r="A18" s="2">
        <v>2</v>
      </c>
      <c r="B18" s="2">
        <v>0.82</v>
      </c>
      <c r="C18" s="2">
        <f t="shared" si="1"/>
        <v>0.8187433834923221</v>
      </c>
      <c r="D18" s="13">
        <f t="shared" si="0"/>
        <v>0.9870760913453585</v>
      </c>
      <c r="E18" s="2">
        <f t="shared" si="2"/>
        <v>2.0791689707907337</v>
      </c>
      <c r="G18" s="3">
        <v>0.4</v>
      </c>
    </row>
    <row r="19" spans="1:7" ht="15.75">
      <c r="A19" s="2">
        <v>3.6</v>
      </c>
      <c r="B19" s="2">
        <v>1.0192</v>
      </c>
      <c r="C19" s="2">
        <f t="shared" si="1"/>
        <v>1.0179259711364084</v>
      </c>
      <c r="D19" s="13">
        <f t="shared" si="0"/>
        <v>1.0353355350617603</v>
      </c>
      <c r="E19" s="2">
        <f t="shared" si="2"/>
        <v>3.624561692102628</v>
      </c>
      <c r="G19" s="3" t="s">
        <v>16</v>
      </c>
    </row>
    <row r="20" spans="1:7" ht="15.75">
      <c r="A20" s="2">
        <v>5.1</v>
      </c>
      <c r="B20" s="2">
        <v>1.1418</v>
      </c>
      <c r="C20" s="2">
        <f t="shared" si="1"/>
        <v>1.1406750422222494</v>
      </c>
      <c r="D20" s="13">
        <f t="shared" si="0"/>
        <v>1.0712475996576654</v>
      </c>
      <c r="E20" s="2">
        <f t="shared" si="2"/>
        <v>5.024798201831423</v>
      </c>
      <c r="G20" s="3">
        <v>5.71</v>
      </c>
    </row>
    <row r="21" spans="1:5" ht="15.75">
      <c r="A21" s="2">
        <v>6.6</v>
      </c>
      <c r="B21" s="2">
        <v>1.103</v>
      </c>
      <c r="C21" s="2">
        <f t="shared" si="1"/>
        <v>1.102205321035606</v>
      </c>
      <c r="D21" s="13">
        <f t="shared" si="0"/>
        <v>1.099708068718805</v>
      </c>
      <c r="E21" s="2">
        <f t="shared" si="2"/>
        <v>6.388796559820692</v>
      </c>
    </row>
    <row r="22" spans="1:5" ht="15.75">
      <c r="A22" s="2">
        <v>8.1</v>
      </c>
      <c r="B22" s="2">
        <v>1.1083</v>
      </c>
      <c r="C22" s="2">
        <f t="shared" si="1"/>
        <v>1.107794957006358</v>
      </c>
      <c r="D22" s="13">
        <f t="shared" si="0"/>
        <v>1.1221066879087571</v>
      </c>
      <c r="E22" s="2">
        <f t="shared" si="2"/>
        <v>7.725567845620185</v>
      </c>
    </row>
    <row r="23" spans="1:5" ht="15.75">
      <c r="A23" s="2">
        <v>9.6</v>
      </c>
      <c r="B23" s="2">
        <v>1.1681</v>
      </c>
      <c r="C23" s="2">
        <f t="shared" si="1"/>
        <v>1.1678769948921874</v>
      </c>
      <c r="D23" s="13">
        <f t="shared" si="0"/>
        <v>1.1396404697214575</v>
      </c>
      <c r="E23" s="2">
        <f t="shared" si="2"/>
        <v>9.041772420530217</v>
      </c>
    </row>
    <row r="24" spans="1:7" ht="15.75">
      <c r="A24" s="2">
        <v>11.1</v>
      </c>
      <c r="B24" s="2">
        <v>1.0761</v>
      </c>
      <c r="C24" s="2">
        <f t="shared" si="1"/>
        <v>1.0761794874428026</v>
      </c>
      <c r="D24" s="13">
        <f t="shared" si="0"/>
        <v>1.1533096300190415</v>
      </c>
      <c r="E24" s="2">
        <f t="shared" si="2"/>
        <v>10.34237718525002</v>
      </c>
      <c r="G24" s="12" t="s">
        <v>17</v>
      </c>
    </row>
    <row r="25" spans="1:5" ht="15.75">
      <c r="A25" s="2">
        <v>14.7</v>
      </c>
      <c r="B25" s="2">
        <v>1.2202</v>
      </c>
      <c r="C25" s="2">
        <f t="shared" si="1"/>
        <v>1.2210655313038639</v>
      </c>
      <c r="D25" s="13">
        <f t="shared" si="0"/>
        <v>1.1749143044623238</v>
      </c>
      <c r="E25" s="2">
        <f t="shared" si="2"/>
        <v>13.406430441157454</v>
      </c>
    </row>
    <row r="26" spans="1:9" ht="15.75">
      <c r="A26" s="2">
        <v>16.2</v>
      </c>
      <c r="B26" s="2">
        <v>1.2101</v>
      </c>
      <c r="C26" s="2">
        <f t="shared" si="1"/>
        <v>1.2112787759715775</v>
      </c>
      <c r="D26" s="13">
        <f t="shared" si="0"/>
        <v>1.1806627454963599</v>
      </c>
      <c r="E26" s="2">
        <f t="shared" si="2"/>
        <v>14.67690332236062</v>
      </c>
      <c r="G26" s="3" t="s">
        <v>18</v>
      </c>
      <c r="I26" s="2">
        <v>3290</v>
      </c>
    </row>
    <row r="27" spans="1:9" ht="15.75">
      <c r="A27" s="2">
        <v>17.7</v>
      </c>
      <c r="B27" s="2">
        <v>1.2934</v>
      </c>
      <c r="C27" s="2">
        <f t="shared" si="1"/>
        <v>1.2950023847508694</v>
      </c>
      <c r="D27" s="13">
        <f t="shared" si="0"/>
        <v>1.1851022740886643</v>
      </c>
      <c r="E27" s="2">
        <f t="shared" si="2"/>
        <v>15.94261686691819</v>
      </c>
      <c r="G27" s="3" t="s">
        <v>19</v>
      </c>
      <c r="I27" s="2">
        <v>1.8</v>
      </c>
    </row>
    <row r="28" spans="1:9" ht="15.75">
      <c r="A28" s="2">
        <v>19.2</v>
      </c>
      <c r="B28" s="2">
        <v>1.2001</v>
      </c>
      <c r="C28" s="2">
        <f t="shared" si="1"/>
        <v>1.2019045571629061</v>
      </c>
      <c r="D28" s="13">
        <f t="shared" si="0"/>
        <v>1.1885275106830444</v>
      </c>
      <c r="E28" s="2">
        <f t="shared" si="2"/>
        <v>17.20468273120597</v>
      </c>
      <c r="G28" s="3" t="s">
        <v>20</v>
      </c>
      <c r="I28" s="2">
        <f>B3</f>
        <v>13.22</v>
      </c>
    </row>
    <row r="29" spans="1:9" ht="15.75">
      <c r="A29" s="2">
        <v>20.7</v>
      </c>
      <c r="B29" s="2">
        <v>1.3051</v>
      </c>
      <c r="C29" s="2">
        <f t="shared" si="1"/>
        <v>1.3074080057111586</v>
      </c>
      <c r="D29" s="13">
        <f t="shared" si="0"/>
        <v>1.191168163278975</v>
      </c>
      <c r="E29" s="2">
        <f t="shared" si="2"/>
        <v>18.463950772647653</v>
      </c>
      <c r="G29" s="3" t="s">
        <v>21</v>
      </c>
      <c r="I29" s="2">
        <f>F9/1000</f>
        <v>0.07004648049678343</v>
      </c>
    </row>
    <row r="30" spans="1:9" ht="15.75">
      <c r="A30" s="2">
        <v>21.2</v>
      </c>
      <c r="B30" s="2">
        <v>1.1946</v>
      </c>
      <c r="C30" s="2">
        <f t="shared" si="1"/>
        <v>1.196818026810732</v>
      </c>
      <c r="D30" s="13">
        <f t="shared" si="0"/>
        <v>1.1919061328423344</v>
      </c>
      <c r="E30" s="2">
        <f t="shared" si="2"/>
        <v>18.883446894215258</v>
      </c>
      <c r="G30" s="3" t="s">
        <v>22</v>
      </c>
      <c r="I30" s="2">
        <v>15</v>
      </c>
    </row>
    <row r="31" spans="1:5" ht="15.75">
      <c r="A31" s="2">
        <v>22</v>
      </c>
      <c r="B31" s="2">
        <v>1.1549</v>
      </c>
      <c r="C31" s="2">
        <f t="shared" si="1"/>
        <v>1.1572074050751764</v>
      </c>
      <c r="D31" s="13">
        <f t="shared" si="0"/>
        <v>1.1929611593763303</v>
      </c>
      <c r="E31" s="2">
        <f t="shared" si="2"/>
        <v>19.554047100862583</v>
      </c>
    </row>
    <row r="32" spans="1:5" ht="15.75">
      <c r="A32" s="2">
        <v>22.9</v>
      </c>
      <c r="B32" s="2">
        <v>1.1729</v>
      </c>
      <c r="C32" s="2">
        <f t="shared" si="1"/>
        <v>1.1754297032575884</v>
      </c>
      <c r="D32" s="13">
        <f t="shared" si="0"/>
        <v>1.1939850152830587</v>
      </c>
      <c r="E32" s="2">
        <f t="shared" si="2"/>
        <v>20.3078254050121</v>
      </c>
    </row>
    <row r="33" spans="1:5" ht="15.75">
      <c r="A33" s="2">
        <v>24.3</v>
      </c>
      <c r="B33" s="2">
        <v>1.1699</v>
      </c>
      <c r="C33" s="2">
        <f t="shared" si="1"/>
        <v>1.172712346732183</v>
      </c>
      <c r="D33" s="13">
        <f t="shared" si="0"/>
        <v>1.1952903394314636</v>
      </c>
      <c r="E33" s="2">
        <f t="shared" si="2"/>
        <v>21.479088949788935</v>
      </c>
    </row>
    <row r="34" spans="1:5" ht="15.75">
      <c r="A34" s="2">
        <v>25.8</v>
      </c>
      <c r="B34" s="2">
        <v>1.1971</v>
      </c>
      <c r="C34" s="2">
        <f t="shared" si="1"/>
        <v>1.200294700204521</v>
      </c>
      <c r="D34" s="13">
        <f t="shared" si="0"/>
        <v>1.1963767449772191</v>
      </c>
      <c r="E34" s="2">
        <f t="shared" si="2"/>
        <v>22.732874604096818</v>
      </c>
    </row>
    <row r="35" spans="1:5" ht="15.75">
      <c r="A35" s="2">
        <v>27.8</v>
      </c>
      <c r="B35" s="2">
        <v>1.1808</v>
      </c>
      <c r="C35" s="2">
        <f t="shared" si="1"/>
        <v>1.1843680683159414</v>
      </c>
      <c r="D35" s="13">
        <f t="shared" si="0"/>
        <v>1.1974462657644962</v>
      </c>
      <c r="E35" s="2">
        <f t="shared" si="2"/>
        <v>24.403095688065978</v>
      </c>
    </row>
    <row r="36" spans="1:5" ht="15.75">
      <c r="A36" s="2">
        <v>29.3</v>
      </c>
      <c r="B36" s="2">
        <v>1.1896</v>
      </c>
      <c r="C36" s="2">
        <f t="shared" si="1"/>
        <v>1.1935096406006653</v>
      </c>
      <c r="D36" s="13">
        <f t="shared" si="0"/>
        <v>1.1980357594547788</v>
      </c>
      <c r="E36" s="2">
        <f t="shared" si="2"/>
        <v>25.655145126625847</v>
      </c>
    </row>
    <row r="37" spans="1:5" ht="15.75">
      <c r="A37" s="2">
        <v>30.8</v>
      </c>
      <c r="B37" s="2">
        <v>1.1976</v>
      </c>
      <c r="C37" s="2">
        <f t="shared" si="1"/>
        <v>1.201853031957469</v>
      </c>
      <c r="D37" s="13">
        <f t="shared" si="0"/>
        <v>1.1984892626470915</v>
      </c>
      <c r="E37" s="2">
        <f t="shared" si="2"/>
        <v>26.90672079505275</v>
      </c>
    </row>
    <row r="38" spans="1:5" ht="15.75">
      <c r="A38" s="2">
        <v>31.7</v>
      </c>
      <c r="B38" s="2">
        <v>1.1988</v>
      </c>
      <c r="C38" s="2">
        <f t="shared" si="1"/>
        <v>1.2032477436859241</v>
      </c>
      <c r="D38" s="13">
        <f t="shared" si="0"/>
        <v>1.198709446154769</v>
      </c>
      <c r="E38" s="2">
        <f t="shared" si="2"/>
        <v>27.657528259603083</v>
      </c>
    </row>
    <row r="39" spans="1:5" ht="15.75">
      <c r="A39" s="2">
        <v>33.9</v>
      </c>
      <c r="B39" s="2">
        <v>1.1352</v>
      </c>
      <c r="C39" s="2">
        <f t="shared" si="1"/>
        <v>1.139852623595873</v>
      </c>
      <c r="D39" s="13">
        <f t="shared" si="0"/>
        <v>1.1991219445208599</v>
      </c>
      <c r="E39" s="2">
        <f t="shared" si="2"/>
        <v>29.492204048877433</v>
      </c>
    </row>
    <row r="40" spans="1:5" ht="15.75">
      <c r="A40" s="2">
        <v>35.4</v>
      </c>
      <c r="B40" s="2">
        <v>1.0908</v>
      </c>
      <c r="C40" s="2">
        <f t="shared" si="1"/>
        <v>1.0955594707792327</v>
      </c>
      <c r="D40" s="13">
        <f t="shared" si="0"/>
        <v>1.199324740338357</v>
      </c>
      <c r="E40" s="2">
        <f t="shared" si="2"/>
        <v>30.74290784039333</v>
      </c>
    </row>
    <row r="41" spans="1:5" ht="15.75">
      <c r="A41" s="2">
        <v>36.9</v>
      </c>
      <c r="B41" s="2">
        <v>1.2001</v>
      </c>
      <c r="C41" s="2">
        <f t="shared" si="1"/>
        <v>1.2056541389479822</v>
      </c>
      <c r="D41" s="13">
        <f t="shared" si="0"/>
        <v>1.19948070854713</v>
      </c>
      <c r="E41" s="2">
        <f t="shared" si="2"/>
        <v>31.99344900317441</v>
      </c>
    </row>
    <row r="42" spans="1:5" ht="15.75">
      <c r="A42" s="2">
        <v>38.4</v>
      </c>
      <c r="B42" s="2">
        <v>0.9711</v>
      </c>
      <c r="C42" s="2">
        <f t="shared" si="1"/>
        <v>0.9758514392157741</v>
      </c>
      <c r="D42" s="13">
        <f t="shared" si="0"/>
        <v>1.1996006579715401</v>
      </c>
      <c r="E42" s="2">
        <f t="shared" si="2"/>
        <v>33.243865122932476</v>
      </c>
    </row>
    <row r="43" spans="1:5" ht="15.75">
      <c r="A43" s="2">
        <v>39.9</v>
      </c>
      <c r="B43" s="2">
        <v>1.1578</v>
      </c>
      <c r="C43" s="2">
        <f t="shared" si="1"/>
        <v>1.1637714939047743</v>
      </c>
      <c r="D43" s="13">
        <f t="shared" si="0"/>
        <v>1.1996929042198228</v>
      </c>
      <c r="E43" s="2">
        <f t="shared" si="2"/>
        <v>34.49418509625554</v>
      </c>
    </row>
    <row r="44" spans="1:5" ht="15.75">
      <c r="A44" s="2">
        <v>42.5</v>
      </c>
      <c r="B44" s="2">
        <v>1.1825</v>
      </c>
      <c r="C44" s="2">
        <f t="shared" si="1"/>
        <v>1.1891415956531295</v>
      </c>
      <c r="D44" s="13">
        <f t="shared" si="0"/>
        <v>1.199805221115954</v>
      </c>
      <c r="E44" s="2">
        <f t="shared" si="2"/>
        <v>36.66120350411153</v>
      </c>
    </row>
    <row r="45" spans="1:5" ht="15.75">
      <c r="A45" s="2">
        <v>43.5</v>
      </c>
      <c r="B45" s="2">
        <v>1.2151</v>
      </c>
      <c r="C45" s="2">
        <f t="shared" si="1"/>
        <v>1.2221391844479192</v>
      </c>
      <c r="D45" s="13">
        <f t="shared" si="0"/>
        <v>1.1998365108417555</v>
      </c>
      <c r="E45" s="2">
        <f t="shared" si="2"/>
        <v>37.494650387052644</v>
      </c>
    </row>
    <row r="46" spans="1:5" ht="15.75">
      <c r="A46" s="2">
        <v>45</v>
      </c>
      <c r="B46" s="2">
        <v>1.1996</v>
      </c>
      <c r="C46" s="2">
        <f t="shared" si="1"/>
        <v>1.2068670203216276</v>
      </c>
      <c r="D46" s="13">
        <f t="shared" si="0"/>
        <v>1.1998742789714412</v>
      </c>
      <c r="E46" s="2">
        <f t="shared" si="2"/>
        <v>38.744781360179125</v>
      </c>
    </row>
    <row r="47" spans="1:5" ht="15.75">
      <c r="A47" s="2">
        <v>46.5</v>
      </c>
      <c r="B47" s="2">
        <v>1.2097</v>
      </c>
      <c r="C47" s="2">
        <f t="shared" si="1"/>
        <v>1.2173485078499118</v>
      </c>
      <c r="D47" s="13">
        <f t="shared" si="0"/>
        <v>1.1999033225216662</v>
      </c>
      <c r="E47" s="2">
        <f t="shared" si="2"/>
        <v>39.99488207399969</v>
      </c>
    </row>
    <row r="48" spans="1:5" ht="15.75">
      <c r="A48" s="2">
        <v>48</v>
      </c>
      <c r="B48" s="2">
        <v>1.2206</v>
      </c>
      <c r="C48" s="2">
        <f t="shared" si="1"/>
        <v>1.2286406138540498</v>
      </c>
      <c r="D48" s="13">
        <f t="shared" si="0"/>
        <v>1.1999256567593195</v>
      </c>
      <c r="E48" s="2">
        <f t="shared" si="2"/>
        <v>41.244959519673365</v>
      </c>
    </row>
    <row r="49" spans="1:5" ht="15.75">
      <c r="A49" s="2">
        <v>49.5</v>
      </c>
      <c r="B49" s="2">
        <v>1.2097</v>
      </c>
      <c r="C49" s="2">
        <f t="shared" si="1"/>
        <v>1.2179891139414107</v>
      </c>
      <c r="D49" s="13">
        <f t="shared" si="0"/>
        <v>1.19994283150898</v>
      </c>
      <c r="E49" s="2">
        <f t="shared" si="2"/>
        <v>42.49501907302199</v>
      </c>
    </row>
    <row r="50" spans="1:5" ht="15.75">
      <c r="A50" s="2">
        <v>52.1</v>
      </c>
      <c r="B50" s="2">
        <v>1.1762</v>
      </c>
      <c r="C50" s="2">
        <f t="shared" si="1"/>
        <v>1.184799382148245</v>
      </c>
      <c r="D50" s="13">
        <f t="shared" si="0"/>
        <v>1.1999637416355904</v>
      </c>
      <c r="E50" s="2">
        <f t="shared" si="2"/>
        <v>44.66175120815811</v>
      </c>
    </row>
    <row r="51" spans="1:5" ht="15.75">
      <c r="A51" s="2">
        <v>53.1</v>
      </c>
      <c r="B51" s="2">
        <v>1.2645</v>
      </c>
      <c r="C51" s="2">
        <f t="shared" si="1"/>
        <v>1.273968165877618</v>
      </c>
      <c r="D51" s="13">
        <f t="shared" si="0"/>
        <v>1.1999695665852057</v>
      </c>
      <c r="E51" s="2">
        <f t="shared" si="2"/>
        <v>45.49510567634328</v>
      </c>
    </row>
    <row r="52" spans="1:5" ht="15.75">
      <c r="A52" s="2">
        <v>54.6</v>
      </c>
      <c r="B52" s="2">
        <v>1.2465</v>
      </c>
      <c r="C52" s="2">
        <f t="shared" si="1"/>
        <v>1.2561634346252455</v>
      </c>
      <c r="D52" s="13">
        <f t="shared" si="0"/>
        <v>1.1999765974010503</v>
      </c>
      <c r="E52" s="2">
        <f t="shared" si="2"/>
        <v>46.745130054525944</v>
      </c>
    </row>
    <row r="53" spans="1:5" ht="15.75">
      <c r="A53" s="2">
        <v>56.1</v>
      </c>
      <c r="B53" s="2">
        <v>1.231</v>
      </c>
      <c r="C53" s="2">
        <f t="shared" si="1"/>
        <v>1.2408692144158668</v>
      </c>
      <c r="D53" s="13">
        <f t="shared" si="0"/>
        <v>1.1999820039495854</v>
      </c>
      <c r="E53" s="2">
        <f t="shared" si="2"/>
        <v>47.995148800692924</v>
      </c>
    </row>
    <row r="54" spans="1:5" ht="15.75">
      <c r="A54" s="2">
        <v>57.6</v>
      </c>
      <c r="B54" s="2">
        <v>1.2658</v>
      </c>
      <c r="C54" s="2">
        <f t="shared" si="1"/>
        <v>1.2762833712835495</v>
      </c>
      <c r="D54" s="13">
        <f t="shared" si="0"/>
        <v>1.199986161465969</v>
      </c>
      <c r="E54" s="2">
        <f t="shared" si="2"/>
        <v>49.24516321599878</v>
      </c>
    </row>
    <row r="55" spans="1:5" ht="15.75">
      <c r="A55" s="2">
        <v>61.6</v>
      </c>
      <c r="B55" s="2">
        <v>1.1967</v>
      </c>
      <c r="C55" s="2">
        <f t="shared" si="1"/>
        <v>1.2074560466805517</v>
      </c>
      <c r="D55" s="13">
        <f t="shared" si="0"/>
        <v>1.199993131576993</v>
      </c>
      <c r="E55" s="2">
        <f t="shared" si="2"/>
        <v>52.578515628394115</v>
      </c>
    </row>
    <row r="56" spans="1:5" ht="15.75">
      <c r="A56" s="2">
        <v>62.6</v>
      </c>
      <c r="B56" s="2">
        <v>1.2122</v>
      </c>
      <c r="C56" s="2">
        <f t="shared" si="1"/>
        <v>1.2233093387295033</v>
      </c>
      <c r="D56" s="13">
        <f t="shared" si="0"/>
        <v>1.199994235008707</v>
      </c>
      <c r="E56" s="2">
        <f t="shared" si="2"/>
        <v>53.41185296521286</v>
      </c>
    </row>
    <row r="57" spans="1:5" ht="15.75">
      <c r="A57" s="2">
        <v>64.1</v>
      </c>
      <c r="B57" s="2">
        <v>1.1783</v>
      </c>
      <c r="C57" s="2">
        <f t="shared" si="1"/>
        <v>1.1894106474808206</v>
      </c>
      <c r="D57" s="13">
        <f t="shared" si="0"/>
        <v>1.1999955668642603</v>
      </c>
      <c r="E57" s="2">
        <f t="shared" si="2"/>
        <v>54.661857583079644</v>
      </c>
    </row>
    <row r="58" spans="1:5" ht="15.75">
      <c r="A58" s="2">
        <v>65.6</v>
      </c>
      <c r="B58" s="2">
        <v>1.1737</v>
      </c>
      <c r="C58" s="2">
        <f t="shared" si="1"/>
        <v>1.1850780433026198</v>
      </c>
      <c r="D58" s="13">
        <f t="shared" si="0"/>
        <v>1.1999965910286816</v>
      </c>
      <c r="E58" s="2">
        <f t="shared" si="2"/>
        <v>55.91186113410152</v>
      </c>
    </row>
    <row r="59" spans="1:5" ht="15.75">
      <c r="A59" s="2">
        <v>72.7</v>
      </c>
      <c r="B59" s="2">
        <v>1.2143</v>
      </c>
      <c r="C59" s="2">
        <f t="shared" si="1"/>
        <v>1.2275934926679923</v>
      </c>
      <c r="D59" s="13">
        <f t="shared" si="0"/>
        <v>1.1999990168769454</v>
      </c>
      <c r="E59" s="2">
        <f t="shared" si="2"/>
        <v>61.828532648115</v>
      </c>
    </row>
    <row r="60" ht="15.75">
      <c r="E60" s="3"/>
    </row>
    <row r="61" ht="15.75">
      <c r="E61" s="3"/>
    </row>
    <row r="62" ht="15.75">
      <c r="E62" s="3"/>
    </row>
    <row r="63" ht="15.75">
      <c r="E63" s="3"/>
    </row>
    <row r="64" ht="15.75">
      <c r="E64" s="3"/>
    </row>
    <row r="65" ht="15.75">
      <c r="E65" s="3"/>
    </row>
    <row r="66" ht="15.75">
      <c r="E66" s="3"/>
    </row>
    <row r="67" ht="15.75">
      <c r="E67" s="3"/>
    </row>
    <row r="68" ht="15.75">
      <c r="E68" s="3"/>
    </row>
    <row r="69" ht="15.75">
      <c r="E69" s="3"/>
    </row>
    <row r="70" ht="15.75">
      <c r="E70" s="3"/>
    </row>
    <row r="71" ht="15.75">
      <c r="E71" s="3"/>
    </row>
    <row r="72" ht="15.75">
      <c r="E72" s="3"/>
    </row>
    <row r="73" ht="15.75">
      <c r="E73" s="3"/>
    </row>
    <row r="74" ht="15.75">
      <c r="E74" s="3"/>
    </row>
    <row r="75" ht="15.75">
      <c r="E75" s="3"/>
    </row>
    <row r="76" ht="15.75">
      <c r="E76" s="3"/>
    </row>
    <row r="77" ht="15.75">
      <c r="E77" s="3"/>
    </row>
    <row r="78" ht="15.75">
      <c r="E78" s="3"/>
    </row>
    <row r="79" ht="15.75">
      <c r="E79" s="3"/>
    </row>
    <row r="80" ht="15.75">
      <c r="E80" s="3"/>
    </row>
    <row r="81" ht="15.75">
      <c r="E81" s="3"/>
    </row>
    <row r="82" ht="15.75">
      <c r="E82" s="3"/>
    </row>
    <row r="83" ht="15.75">
      <c r="E83" s="3"/>
    </row>
    <row r="84" ht="15.75">
      <c r="E84" s="3"/>
    </row>
    <row r="85" ht="15.75">
      <c r="E85" s="3"/>
    </row>
    <row r="86" ht="15.75">
      <c r="E86" s="3"/>
    </row>
    <row r="87" ht="15.75">
      <c r="E87" s="3"/>
    </row>
    <row r="88" ht="15.75">
      <c r="E88" s="3"/>
    </row>
    <row r="89" ht="15.75">
      <c r="E89" s="3"/>
    </row>
    <row r="90" ht="15.75">
      <c r="E90" s="3"/>
    </row>
    <row r="91" ht="15.75">
      <c r="E91" s="3"/>
    </row>
    <row r="92" ht="15.75">
      <c r="E92" s="3"/>
    </row>
    <row r="93" ht="15.75">
      <c r="E93" s="3"/>
    </row>
    <row r="94" ht="15.75">
      <c r="E94" s="3"/>
    </row>
    <row r="95" ht="15.75">
      <c r="E95" s="3"/>
    </row>
    <row r="96" ht="15.75">
      <c r="E96" s="3"/>
    </row>
    <row r="97" ht="15.75">
      <c r="E97" s="3"/>
    </row>
    <row r="98" ht="15.75">
      <c r="E98" s="3"/>
    </row>
    <row r="99" ht="15.75">
      <c r="E99" s="3"/>
    </row>
    <row r="100" ht="15.75">
      <c r="E100" s="3"/>
    </row>
    <row r="101" ht="15.75">
      <c r="E101" s="3"/>
    </row>
    <row r="102" ht="15.75">
      <c r="E102" s="3"/>
    </row>
    <row r="103" ht="15.75">
      <c r="E103" s="3"/>
    </row>
    <row r="104" ht="15.75">
      <c r="E104" s="3"/>
    </row>
    <row r="105" ht="15.75">
      <c r="E105" s="3"/>
    </row>
    <row r="106" ht="15.75">
      <c r="E106" s="3"/>
    </row>
    <row r="107" ht="15.75">
      <c r="E107" s="3"/>
    </row>
    <row r="108" ht="15.75">
      <c r="E108" s="3"/>
    </row>
    <row r="109" ht="15.75">
      <c r="E109" s="3"/>
    </row>
    <row r="110" ht="15.75">
      <c r="E110" s="3"/>
    </row>
    <row r="111" ht="15.75">
      <c r="E111" s="3"/>
    </row>
    <row r="112" ht="15.75">
      <c r="E112" s="3"/>
    </row>
    <row r="113" ht="15.75">
      <c r="E113" s="3"/>
    </row>
    <row r="114" ht="15.75">
      <c r="E114" s="3"/>
    </row>
    <row r="115" ht="15.75">
      <c r="E115" s="3"/>
    </row>
    <row r="116" ht="15.75">
      <c r="E116" s="3"/>
    </row>
    <row r="117" ht="15.75">
      <c r="E117" s="3"/>
    </row>
    <row r="118" ht="15.75">
      <c r="E118" s="3"/>
    </row>
    <row r="119" ht="15.75">
      <c r="E119" s="3"/>
    </row>
    <row r="120" ht="15.75">
      <c r="E120" s="3"/>
    </row>
    <row r="121" ht="15.75">
      <c r="E121" s="3"/>
    </row>
    <row r="122" ht="15.75">
      <c r="E122" s="3"/>
    </row>
    <row r="123" ht="15.75">
      <c r="E123" s="3"/>
    </row>
    <row r="124" ht="15.75">
      <c r="E124" s="3"/>
    </row>
    <row r="125" ht="15.75">
      <c r="E125" s="3"/>
    </row>
    <row r="126" ht="15.75">
      <c r="E126" s="3"/>
    </row>
    <row r="127" ht="15.75">
      <c r="E127" s="3"/>
    </row>
    <row r="128" ht="15.75">
      <c r="E128" s="3"/>
    </row>
    <row r="129" ht="15.75">
      <c r="E129" s="3"/>
    </row>
    <row r="130" ht="15.75">
      <c r="E130" s="3"/>
    </row>
    <row r="131" ht="15.75">
      <c r="E131" s="3"/>
    </row>
    <row r="132" ht="15.75">
      <c r="E132" s="3"/>
    </row>
    <row r="133" ht="15.75">
      <c r="E133" s="3"/>
    </row>
    <row r="134" ht="15.75">
      <c r="E134" s="3"/>
    </row>
    <row r="135" ht="15.75">
      <c r="E135" s="3"/>
    </row>
    <row r="136" ht="15.75">
      <c r="E136" s="3"/>
    </row>
    <row r="137" ht="15.75">
      <c r="E137" s="3"/>
    </row>
    <row r="138" ht="15.75">
      <c r="E138" s="3"/>
    </row>
    <row r="139" ht="15.75">
      <c r="E139" s="3"/>
    </row>
    <row r="140" ht="15.75">
      <c r="E140" s="3"/>
    </row>
    <row r="141" ht="15.75">
      <c r="E141" s="3"/>
    </row>
    <row r="142" ht="15.75">
      <c r="E142" s="3"/>
    </row>
    <row r="143" ht="15.75">
      <c r="E143" s="3"/>
    </row>
    <row r="144" ht="15.75">
      <c r="E144" s="3"/>
    </row>
    <row r="145" ht="15.75">
      <c r="E145" s="3"/>
    </row>
    <row r="146" ht="15.75">
      <c r="E146" s="3"/>
    </row>
    <row r="147" ht="15.75">
      <c r="E147" s="3"/>
    </row>
    <row r="148" ht="15.75">
      <c r="E148" s="3"/>
    </row>
    <row r="149" ht="15.75">
      <c r="E149" s="3"/>
    </row>
    <row r="150" ht="15.75">
      <c r="E150" s="3"/>
    </row>
    <row r="151" ht="15.75">
      <c r="E151" s="3"/>
    </row>
    <row r="152" ht="15.75">
      <c r="E152" s="3"/>
    </row>
    <row r="153" ht="15.75">
      <c r="E153" s="3"/>
    </row>
    <row r="154" ht="15.75">
      <c r="E154" s="3"/>
    </row>
    <row r="155" ht="15.75">
      <c r="E155" s="3"/>
    </row>
    <row r="156" ht="15.75">
      <c r="E156" s="3"/>
    </row>
    <row r="157" ht="15.75">
      <c r="E157" s="3"/>
    </row>
    <row r="158" ht="15.75">
      <c r="E158" s="3"/>
    </row>
    <row r="159" ht="15.75">
      <c r="E159" s="3"/>
    </row>
    <row r="160" ht="15.75">
      <c r="E160" s="3"/>
    </row>
    <row r="161" ht="15.75">
      <c r="E161" s="3"/>
    </row>
    <row r="162" ht="15.75">
      <c r="E162" s="3"/>
    </row>
    <row r="163" ht="15.75">
      <c r="E163" s="3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