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671 B" sheetId="1" r:id="rId1"/>
    <sheet name="672 A" sheetId="2" r:id="rId2"/>
    <sheet name="673 A" sheetId="3" r:id="rId3"/>
    <sheet name="674 A" sheetId="4" r:id="rId4"/>
    <sheet name="676 A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<sst xmlns="http://schemas.openxmlformats.org/spreadsheetml/2006/main" count="108" uniqueCount="24">
  <si>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</si>
  <si>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</si>
  <si>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</si>
  <si>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</si>
  <si>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</si>
  <si>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</si>
  <si>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</si>
  <si>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</si>
  <si>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</si>
  <si>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</si>
  <si>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</si>
  <si>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</si>
  <si>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</si>
  <si>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</si>
  <si>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</si>
  <si>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</si>
  <si>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</si>
  <si>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</si>
  <si>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</si>
  <si>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</si>
  <si>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</si>
  <si>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</si>
  <si>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</si>
  <si>
    <t>HPC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</si>
</sst>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1" sqref="B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2.29</v>
      </c>
      <c r="C3" s="1">
        <v>0</v>
      </c>
      <c r="E3" s="2"/>
      <c r="F3" s="4">
        <f>1000*1/SLOPE(C3:C9,B3:B9)</f>
        <v>47.47272084095738</v>
      </c>
      <c r="G3" s="1">
        <f>INTERCEPT(B4:B7,A4:A7)</f>
        <v>4.439646783281552</v>
      </c>
    </row>
    <row r="4" spans="1:9" ht="15.75">
      <c r="A4" s="1">
        <v>17.4</v>
      </c>
      <c r="B4" s="1">
        <v>4.29</v>
      </c>
      <c r="C4" s="1">
        <f>(A4-$A$3)/2/3*(1/($G$18*(0.6/$G$18)^$G$20)+4/($G$18*(0.6/$G$18)^($G$20*EXP(-((A4+$A$3)/2)/$G$22)))+1/($G$18*(0.6/$G$18)^($G$20*EXP(-(A4/$G$22)))))</f>
        <v>16.96066997184931</v>
      </c>
      <c r="E4" s="5">
        <f>1000*1/SLOPE(C3:C4,B3:B4)</f>
        <v>117.91987010651856</v>
      </c>
      <c r="F4" s="5" t="s">
        <v>7</v>
      </c>
      <c r="I4" s="6">
        <f>SLOPE(E4:E6,A4:A6)*1000</f>
        <v>-446.71247816133894</v>
      </c>
    </row>
    <row r="5" spans="1:9" ht="15.75">
      <c r="A5" s="1">
        <v>36.4</v>
      </c>
      <c r="B5" s="1">
        <v>5.95</v>
      </c>
      <c r="C5" s="1">
        <f>(A5-$A$3)/2/3*(1/($G$18*(0.6/$G$18)^$G$20)+4/($G$18*(0.6/$G$18)^($G$20*EXP(-((A5+$A$3)/2)/$G$22)))+1/($G$18*(0.6/$G$18)^($G$20*EXP(-(A5/$G$22)))))</f>
        <v>34.41427138755277</v>
      </c>
      <c r="E5" s="5">
        <f>1000*1/SLOPE(C4:C5,B4:B5)</f>
        <v>95.10931070686979</v>
      </c>
      <c r="F5" s="7">
        <f>CORREL(C3:C9,B3:B9)</f>
        <v>0.9786992911101386</v>
      </c>
      <c r="I5" s="6"/>
    </row>
    <row r="6" spans="1:5" ht="15.75">
      <c r="A6" s="1">
        <v>167.6</v>
      </c>
      <c r="B6" s="1">
        <v>10.7</v>
      </c>
      <c r="C6" s="1">
        <f>(A6-$A$3)/2/3*(1/($G$18*(0.6/$G$18)^$G$20)+4/($G$18*(0.6/$G$18)^($G$20*EXP(-((A6+$A$3)/2)/$G$22)))+1/($G$18*(0.6/$G$18)^($G$20*EXP(-(A6/$G$22)))))</f>
        <v>139.7059644236233</v>
      </c>
      <c r="E6" s="5">
        <f>1000*1/SLOPE(C5:C6,B5:B6)</f>
        <v>45.1127706567769</v>
      </c>
    </row>
    <row r="7" spans="1:6" ht="15.75">
      <c r="A7" s="1">
        <v>288.6</v>
      </c>
      <c r="B7" s="1">
        <v>13.2</v>
      </c>
      <c r="C7" s="1">
        <f>(A7-$A$3)/2/3*(1/($G$18*(0.6/$G$18)^$G$20)+4/($G$18*(0.6/$G$18)^($G$20*EXP(-((A7+$A$3)/2)/$G$22)))+1/($G$18*(0.6/$G$18)^($G$20*EXP(-(A7/$G$22)))))</f>
        <v>229.04161934038228</v>
      </c>
      <c r="E7" s="5">
        <f>1000*1/SLOPE(C6:C7,B6:B7)</f>
        <v>27.98434737316767</v>
      </c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35.71564899264504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0.9719466135272058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6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4">
        <f aca="true" t="shared" si="0" ref="D16:D30">$G$18^(1-$G$20*EXP(-A16/$G$22))*0.6^($G$20*EXP(-A16/$G$22))</f>
        <v>0.9933019524392684</v>
      </c>
      <c r="E16" s="1">
        <v>0</v>
      </c>
    </row>
    <row r="17" spans="1:7" ht="15.75">
      <c r="A17" s="1">
        <v>2</v>
      </c>
      <c r="B17" s="1">
        <v>0.9657</v>
      </c>
      <c r="C17" s="1">
        <f aca="true" t="shared" si="1" ref="C17:C22">B17*(1+($I$27+$I$28*A17)/(1282900)+($I$29+A17*$I$30-$I$31)/400)</f>
        <v>0.9388898002551005</v>
      </c>
      <c r="D17" s="14">
        <f t="shared" si="0"/>
        <v>1.0011518889622482</v>
      </c>
      <c r="E17" s="1">
        <f>E16+(A17-A16)/D17</f>
        <v>1.9976988727186198</v>
      </c>
      <c r="G17" s="2" t="s">
        <v>14</v>
      </c>
    </row>
    <row r="18" spans="1:7" ht="15.75">
      <c r="A18" s="1">
        <v>2.2</v>
      </c>
      <c r="B18" s="1">
        <v>1.0678</v>
      </c>
      <c r="C18" s="1">
        <f t="shared" si="1"/>
        <v>1.0381746221467938</v>
      </c>
      <c r="D18" s="14">
        <f t="shared" si="0"/>
        <v>1.0019304725563591</v>
      </c>
      <c r="E18" s="1">
        <f aca="true" t="shared" si="2" ref="E18:E81">E17+(A18-A17)/D18</f>
        <v>2.1973135221161106</v>
      </c>
      <c r="G18" s="2">
        <v>1.41</v>
      </c>
    </row>
    <row r="19" spans="1:7" ht="15.75">
      <c r="A19" s="1">
        <v>3.7</v>
      </c>
      <c r="B19" s="1">
        <v>1.0552</v>
      </c>
      <c r="C19" s="1">
        <f t="shared" si="1"/>
        <v>1.0260677480997957</v>
      </c>
      <c r="D19" s="14">
        <f t="shared" si="0"/>
        <v>1.007732771275588</v>
      </c>
      <c r="E19" s="1">
        <f t="shared" si="2"/>
        <v>3.685803370571967</v>
      </c>
      <c r="G19" s="2" t="s">
        <v>15</v>
      </c>
    </row>
    <row r="20" spans="1:7" ht="15.75">
      <c r="A20" s="1">
        <v>9.6</v>
      </c>
      <c r="B20" s="1">
        <v>1.077</v>
      </c>
      <c r="C20" s="1">
        <f t="shared" si="1"/>
        <v>1.0478421731084129</v>
      </c>
      <c r="D20" s="14">
        <f t="shared" si="0"/>
        <v>1.0299233407393864</v>
      </c>
      <c r="E20" s="1">
        <f t="shared" si="2"/>
        <v>9.414385068472281</v>
      </c>
      <c r="G20" s="2">
        <v>0.41</v>
      </c>
    </row>
    <row r="21" spans="1:7" ht="15.75">
      <c r="A21" s="1">
        <v>9.6</v>
      </c>
      <c r="B21" s="1">
        <v>1.077</v>
      </c>
      <c r="C21" s="1">
        <f t="shared" si="1"/>
        <v>1.0478421731084129</v>
      </c>
      <c r="D21" s="14">
        <f t="shared" si="0"/>
        <v>1.0299233407393864</v>
      </c>
      <c r="E21" s="1">
        <f t="shared" si="2"/>
        <v>9.414385068472281</v>
      </c>
      <c r="G21" s="2" t="s">
        <v>16</v>
      </c>
    </row>
    <row r="22" spans="1:7" ht="15.75">
      <c r="A22" s="1">
        <v>12.6</v>
      </c>
      <c r="B22" s="1">
        <v>1.0159</v>
      </c>
      <c r="C22" s="1">
        <f t="shared" si="1"/>
        <v>0.9886727476875675</v>
      </c>
      <c r="D22" s="14">
        <f t="shared" si="0"/>
        <v>1.040823306506528</v>
      </c>
      <c r="E22" s="1">
        <f t="shared" si="2"/>
        <v>12.29671867999502</v>
      </c>
      <c r="G22" s="2">
        <v>88</v>
      </c>
    </row>
    <row r="23" spans="1:5" ht="15.75">
      <c r="A23" s="1">
        <v>19.1</v>
      </c>
      <c r="B23" s="1">
        <v>1.1444</v>
      </c>
      <c r="C23" s="1">
        <f aca="true" t="shared" si="3" ref="C23:C38">B23*(1+($I$27+$I$28*A23)/(1282900)+($I$29+A23*$I$30-$I$31)/400)</f>
        <v>1.1144034274143695</v>
      </c>
      <c r="D23" s="14">
        <f t="shared" si="0"/>
        <v>1.0635658528017369</v>
      </c>
      <c r="E23" s="1">
        <f t="shared" si="2"/>
        <v>18.40823493719446</v>
      </c>
    </row>
    <row r="24" spans="1:5" ht="15.75">
      <c r="A24" s="1">
        <v>22.6</v>
      </c>
      <c r="B24" s="1">
        <v>1.1846</v>
      </c>
      <c r="C24" s="1">
        <f t="shared" si="3"/>
        <v>1.1539257393821198</v>
      </c>
      <c r="D24" s="14">
        <f t="shared" si="0"/>
        <v>1.075323560624443</v>
      </c>
      <c r="E24" s="1">
        <f t="shared" si="2"/>
        <v>21.663069229086606</v>
      </c>
    </row>
    <row r="25" spans="1:7" ht="15.75">
      <c r="A25" s="1">
        <v>24.6</v>
      </c>
      <c r="B25" s="1">
        <v>1.162</v>
      </c>
      <c r="C25" s="1">
        <f t="shared" si="3"/>
        <v>1.1321217167941382</v>
      </c>
      <c r="D25" s="14">
        <f t="shared" si="0"/>
        <v>1.0818910850544654</v>
      </c>
      <c r="E25" s="1">
        <f t="shared" si="2"/>
        <v>23.511684147564573</v>
      </c>
      <c r="G25" s="13" t="s">
        <v>17</v>
      </c>
    </row>
    <row r="26" spans="1:5" ht="15.75">
      <c r="A26" s="1">
        <v>28.6</v>
      </c>
      <c r="B26" s="1">
        <v>1.0565</v>
      </c>
      <c r="C26" s="1">
        <f t="shared" si="3"/>
        <v>1.0297176832766297</v>
      </c>
      <c r="D26" s="14">
        <f t="shared" si="0"/>
        <v>1.0947006441397686</v>
      </c>
      <c r="E26" s="1">
        <f t="shared" si="2"/>
        <v>27.165651121470262</v>
      </c>
    </row>
    <row r="27" spans="1:9" ht="15.75">
      <c r="A27" s="1">
        <v>31.6</v>
      </c>
      <c r="B27" s="1">
        <v>1.1959</v>
      </c>
      <c r="C27" s="1">
        <f t="shared" si="3"/>
        <v>1.165909264154588</v>
      </c>
      <c r="D27" s="14">
        <f t="shared" si="0"/>
        <v>1.1040268037735703</v>
      </c>
      <c r="E27" s="1">
        <f t="shared" si="2"/>
        <v>29.88297645247308</v>
      </c>
      <c r="G27" s="2" t="s">
        <v>18</v>
      </c>
      <c r="I27" s="1">
        <v>4915</v>
      </c>
    </row>
    <row r="28" spans="1:9" ht="15.75">
      <c r="A28" s="1">
        <v>34.6</v>
      </c>
      <c r="B28" s="1">
        <v>1.2118</v>
      </c>
      <c r="C28" s="1">
        <f t="shared" si="3"/>
        <v>1.181740226945091</v>
      </c>
      <c r="D28" s="14">
        <f t="shared" si="0"/>
        <v>1.113115880465273</v>
      </c>
      <c r="E28" s="1">
        <f t="shared" si="2"/>
        <v>32.57811363688377</v>
      </c>
      <c r="G28" s="2" t="s">
        <v>19</v>
      </c>
      <c r="I28" s="1">
        <v>1.8</v>
      </c>
    </row>
    <row r="29" spans="1:9" ht="15.75">
      <c r="A29" s="1">
        <v>38.1</v>
      </c>
      <c r="B29" s="1">
        <v>1.2034</v>
      </c>
      <c r="C29" s="1">
        <f t="shared" si="3"/>
        <v>1.1739305828406927</v>
      </c>
      <c r="D29" s="14">
        <f t="shared" si="0"/>
        <v>1.1234249009491957</v>
      </c>
      <c r="E29" s="1">
        <f t="shared" si="2"/>
        <v>35.693586684563954</v>
      </c>
      <c r="G29" s="2" t="s">
        <v>20</v>
      </c>
      <c r="I29" s="1">
        <f>B3</f>
        <v>2.29</v>
      </c>
    </row>
    <row r="30" spans="1:9" ht="15.75">
      <c r="A30" s="1">
        <v>41.1</v>
      </c>
      <c r="B30" s="1">
        <v>1.1787</v>
      </c>
      <c r="C30" s="1">
        <f t="shared" si="3"/>
        <v>1.1501561445588677</v>
      </c>
      <c r="D30" s="14">
        <f t="shared" si="0"/>
        <v>1.1320126371170738</v>
      </c>
      <c r="E30" s="1">
        <f t="shared" si="2"/>
        <v>38.34373377800999</v>
      </c>
      <c r="G30" s="2" t="s">
        <v>21</v>
      </c>
      <c r="I30" s="1">
        <f>F9/1000</f>
        <v>0.035715648992645045</v>
      </c>
    </row>
    <row r="31" spans="1:9" ht="15.75">
      <c r="A31" s="1">
        <v>47.8</v>
      </c>
      <c r="B31" s="1">
        <v>1.0243</v>
      </c>
      <c r="C31" s="1">
        <f t="shared" si="3"/>
        <v>1.0001175580161943</v>
      </c>
      <c r="D31" s="14">
        <f aca="true" t="shared" si="4" ref="D31:D46">$G$18^(1-$G$20*EXP(-A31/$G$22))*0.6^($G$20*EXP(-A31/$G$22))</f>
        <v>1.15038366788815</v>
      </c>
      <c r="E31" s="1">
        <f t="shared" si="2"/>
        <v>44.167877658894284</v>
      </c>
      <c r="G31" s="2" t="s">
        <v>22</v>
      </c>
      <c r="I31" s="1">
        <v>15</v>
      </c>
    </row>
    <row r="32" spans="1:5" ht="15.75">
      <c r="A32" s="1">
        <v>50.8</v>
      </c>
      <c r="B32" s="1">
        <v>1.2022</v>
      </c>
      <c r="C32" s="1">
        <f t="shared" si="3"/>
        <v>1.174144651968169</v>
      </c>
      <c r="D32" s="14">
        <f t="shared" si="4"/>
        <v>1.1582565448505944</v>
      </c>
      <c r="E32" s="1">
        <f t="shared" si="2"/>
        <v>46.757977419899284</v>
      </c>
    </row>
    <row r="33" spans="1:5" ht="15.75">
      <c r="A33" s="1">
        <v>53.8</v>
      </c>
      <c r="B33" s="1">
        <v>1.1511</v>
      </c>
      <c r="C33" s="1">
        <f t="shared" si="3"/>
        <v>1.1245503433002215</v>
      </c>
      <c r="D33" s="14">
        <f t="shared" si="4"/>
        <v>1.1659167487886297</v>
      </c>
      <c r="E33" s="1">
        <f t="shared" si="2"/>
        <v>49.33105993468171</v>
      </c>
    </row>
    <row r="34" spans="1:5" ht="15.75">
      <c r="A34" s="1">
        <v>57.1</v>
      </c>
      <c r="B34" s="1">
        <v>1.2612</v>
      </c>
      <c r="C34" s="1">
        <f t="shared" si="3"/>
        <v>1.232488388539544</v>
      </c>
      <c r="D34" s="14">
        <f t="shared" si="4"/>
        <v>1.174102194509573</v>
      </c>
      <c r="E34" s="1">
        <f t="shared" si="2"/>
        <v>52.14171816820833</v>
      </c>
    </row>
    <row r="35" spans="1:5" ht="15.75">
      <c r="A35" s="1">
        <v>60.1</v>
      </c>
      <c r="B35" s="1">
        <v>1.2109</v>
      </c>
      <c r="C35" s="1">
        <f t="shared" si="3"/>
        <v>1.183662941263657</v>
      </c>
      <c r="D35" s="14">
        <f t="shared" si="4"/>
        <v>1.181329076031705</v>
      </c>
      <c r="E35" s="1">
        <f t="shared" si="2"/>
        <v>54.68123070613513</v>
      </c>
    </row>
    <row r="36" spans="1:5" ht="15.75">
      <c r="A36" s="1">
        <v>63.1</v>
      </c>
      <c r="B36" s="1">
        <v>1.3436</v>
      </c>
      <c r="C36" s="1">
        <f t="shared" si="3"/>
        <v>1.313743651021278</v>
      </c>
      <c r="D36" s="14">
        <f t="shared" si="4"/>
        <v>1.1883560076853714</v>
      </c>
      <c r="E36" s="1">
        <f t="shared" si="2"/>
        <v>57.20572671625189</v>
      </c>
    </row>
    <row r="37" spans="1:5" ht="15.75">
      <c r="A37" s="1">
        <v>66.6</v>
      </c>
      <c r="B37" s="1">
        <v>1.2545</v>
      </c>
      <c r="C37" s="1">
        <f t="shared" si="3"/>
        <v>1.2270217630206177</v>
      </c>
      <c r="D37" s="14">
        <f t="shared" si="4"/>
        <v>1.1963069180427446</v>
      </c>
      <c r="E37" s="1">
        <f t="shared" si="2"/>
        <v>60.13139733406147</v>
      </c>
    </row>
    <row r="38" spans="1:5" ht="15.75">
      <c r="A38" s="1">
        <v>69.6</v>
      </c>
      <c r="B38" s="1">
        <v>1.2775</v>
      </c>
      <c r="C38" s="1">
        <f t="shared" si="3"/>
        <v>1.249865554921707</v>
      </c>
      <c r="D38" s="14">
        <f t="shared" si="4"/>
        <v>1.2029148733517305</v>
      </c>
      <c r="E38" s="1">
        <f t="shared" si="2"/>
        <v>62.62533939634638</v>
      </c>
    </row>
    <row r="39" spans="1:5" ht="15.75">
      <c r="A39" s="1">
        <v>72.6</v>
      </c>
      <c r="B39" s="1">
        <v>1.0657</v>
      </c>
      <c r="C39" s="1">
        <f aca="true" t="shared" si="5" ref="C39:C54">B39*(1+($I$27+$I$28*A39)/(1282900)+($I$29+A39*$I$30-$I$31)/400)</f>
        <v>1.0429370924272359</v>
      </c>
      <c r="D39" s="14">
        <f t="shared" si="4"/>
        <v>1.2093360372820565</v>
      </c>
      <c r="E39" s="1">
        <f t="shared" si="2"/>
        <v>65.10603947268116</v>
      </c>
    </row>
    <row r="40" spans="1:5" ht="15.75">
      <c r="A40" s="1">
        <v>79.1</v>
      </c>
      <c r="B40" s="1">
        <v>1.3474</v>
      </c>
      <c r="C40" s="1">
        <f t="shared" si="5"/>
        <v>1.3194143892053476</v>
      </c>
      <c r="D40" s="14">
        <f t="shared" si="4"/>
        <v>1.2226275007360021</v>
      </c>
      <c r="E40" s="1">
        <f t="shared" si="2"/>
        <v>70.42245841147249</v>
      </c>
    </row>
    <row r="41" spans="1:5" ht="15.75">
      <c r="A41" s="1">
        <v>82.1</v>
      </c>
      <c r="B41" s="1">
        <v>1.3277</v>
      </c>
      <c r="C41" s="1">
        <f t="shared" si="5"/>
        <v>1.3004847959310115</v>
      </c>
      <c r="D41" s="14">
        <f t="shared" si="4"/>
        <v>1.2284844378296855</v>
      </c>
      <c r="E41" s="1">
        <f t="shared" si="2"/>
        <v>72.86449178822407</v>
      </c>
    </row>
    <row r="42" spans="1:5" ht="15.75">
      <c r="A42" s="1">
        <v>86.05</v>
      </c>
      <c r="B42" s="1">
        <v>1.0259</v>
      </c>
      <c r="C42" s="1">
        <f t="shared" si="5"/>
        <v>1.0052386069131936</v>
      </c>
      <c r="D42" s="14">
        <f t="shared" si="4"/>
        <v>1.2359379959448489</v>
      </c>
      <c r="E42" s="1">
        <f t="shared" si="2"/>
        <v>76.06044499377327</v>
      </c>
    </row>
    <row r="43" spans="1:5" ht="15.75">
      <c r="A43" s="1">
        <v>87.55</v>
      </c>
      <c r="B43" s="1">
        <v>1.1498</v>
      </c>
      <c r="C43" s="1">
        <f t="shared" si="5"/>
        <v>1.1267997058689727</v>
      </c>
      <c r="D43" s="14">
        <f t="shared" si="4"/>
        <v>1.2386933332960648</v>
      </c>
      <c r="E43" s="1">
        <f t="shared" si="2"/>
        <v>77.27139847166809</v>
      </c>
    </row>
    <row r="44" spans="1:5" ht="15.75">
      <c r="A44" s="1">
        <v>89.05</v>
      </c>
      <c r="B44" s="1">
        <v>1.2298</v>
      </c>
      <c r="C44" s="1">
        <f t="shared" si="5"/>
        <v>1.205366706984477</v>
      </c>
      <c r="D44" s="14">
        <f t="shared" si="4"/>
        <v>1.2414080903700828</v>
      </c>
      <c r="E44" s="1">
        <f t="shared" si="2"/>
        <v>78.47970379176056</v>
      </c>
    </row>
    <row r="45" spans="1:5" ht="15.75">
      <c r="A45" s="1">
        <v>93.8</v>
      </c>
      <c r="B45" s="1">
        <v>1.5052</v>
      </c>
      <c r="C45" s="1">
        <f t="shared" si="5"/>
        <v>1.4759435653766966</v>
      </c>
      <c r="D45" s="14">
        <f t="shared" si="4"/>
        <v>1.249742743564814</v>
      </c>
      <c r="E45" s="1">
        <f t="shared" si="2"/>
        <v>82.28048601230854</v>
      </c>
    </row>
    <row r="46" spans="1:5" ht="15.75">
      <c r="A46" s="1">
        <v>96.8</v>
      </c>
      <c r="B46" s="1">
        <v>1.3713</v>
      </c>
      <c r="C46" s="1">
        <f t="shared" si="5"/>
        <v>1.3450192660357694</v>
      </c>
      <c r="D46" s="14">
        <f t="shared" si="4"/>
        <v>1.2548067044255427</v>
      </c>
      <c r="E46" s="1">
        <f t="shared" si="2"/>
        <v>84.6712924922384</v>
      </c>
    </row>
    <row r="47" spans="1:5" ht="15.75">
      <c r="A47" s="1">
        <v>99.8</v>
      </c>
      <c r="B47" s="1">
        <v>1.3708</v>
      </c>
      <c r="C47" s="1">
        <f t="shared" si="5"/>
        <v>1.3449018110288722</v>
      </c>
      <c r="D47" s="14">
        <f aca="true" t="shared" si="6" ref="D47:D62">$G$18^(1-$G$20*EXP(-A47/$G$22))*0.6^($G$20*EXP(-A47/$G$22))</f>
        <v>1.2597204379768165</v>
      </c>
      <c r="E47" s="1">
        <f t="shared" si="2"/>
        <v>87.05277326333565</v>
      </c>
    </row>
    <row r="48" spans="1:5" ht="15.75">
      <c r="A48" s="1">
        <v>102.75</v>
      </c>
      <c r="B48" s="1">
        <v>1.195</v>
      </c>
      <c r="C48" s="1">
        <f t="shared" si="5"/>
        <v>1.1727428700670266</v>
      </c>
      <c r="D48" s="14">
        <f t="shared" si="6"/>
        <v>1.264409489296758</v>
      </c>
      <c r="E48" s="1">
        <f t="shared" si="2"/>
        <v>89.38587818304069</v>
      </c>
    </row>
    <row r="49" spans="1:5" ht="15.75">
      <c r="A49" s="1">
        <v>104.25</v>
      </c>
      <c r="B49" s="1">
        <v>1.0577</v>
      </c>
      <c r="C49" s="1">
        <f t="shared" si="5"/>
        <v>1.038143999557485</v>
      </c>
      <c r="D49" s="14">
        <f t="shared" si="6"/>
        <v>1.2667406111795445</v>
      </c>
      <c r="E49" s="1">
        <f t="shared" si="2"/>
        <v>90.57001958244152</v>
      </c>
    </row>
    <row r="50" spans="1:5" ht="15.75">
      <c r="A50" s="1">
        <v>105.75</v>
      </c>
      <c r="B50" s="1">
        <v>1.1306</v>
      </c>
      <c r="C50" s="1">
        <f t="shared" si="5"/>
        <v>1.1098499435880909</v>
      </c>
      <c r="D50" s="14">
        <f t="shared" si="6"/>
        <v>1.2690365241412846</v>
      </c>
      <c r="E50" s="1">
        <f t="shared" si="2"/>
        <v>91.75201865927266</v>
      </c>
    </row>
    <row r="51" spans="1:5" ht="15.75">
      <c r="A51" s="1">
        <v>112.25</v>
      </c>
      <c r="B51" s="1">
        <v>0.954</v>
      </c>
      <c r="C51" s="1">
        <f t="shared" si="5"/>
        <v>0.9370534898313237</v>
      </c>
      <c r="D51" s="14">
        <f t="shared" si="6"/>
        <v>1.2785898162160458</v>
      </c>
      <c r="E51" s="1">
        <f t="shared" si="2"/>
        <v>96.83574443087046</v>
      </c>
    </row>
    <row r="52" spans="1:5" ht="15.75">
      <c r="A52" s="1">
        <v>113.75</v>
      </c>
      <c r="B52" s="1">
        <v>0.9514</v>
      </c>
      <c r="C52" s="1">
        <f t="shared" si="5"/>
        <v>0.9346291021183624</v>
      </c>
      <c r="D52" s="14">
        <f t="shared" si="6"/>
        <v>1.280705659369251</v>
      </c>
      <c r="E52" s="1">
        <f t="shared" si="2"/>
        <v>98.00697373639157</v>
      </c>
    </row>
    <row r="53" spans="1:5" ht="15.75">
      <c r="A53" s="1">
        <v>115.25</v>
      </c>
      <c r="B53" s="1">
        <v>1.0444</v>
      </c>
      <c r="C53" s="1">
        <f t="shared" si="5"/>
        <v>1.0261318137830626</v>
      </c>
      <c r="D53" s="14">
        <f t="shared" si="6"/>
        <v>1.2827891557067579</v>
      </c>
      <c r="E53" s="1">
        <f t="shared" si="2"/>
        <v>99.17630074023077</v>
      </c>
    </row>
    <row r="54" spans="1:5" ht="15.75">
      <c r="A54" s="1">
        <v>118.25</v>
      </c>
      <c r="B54" s="1">
        <v>0.9531</v>
      </c>
      <c r="C54" s="1">
        <f t="shared" si="5"/>
        <v>0.936688109483666</v>
      </c>
      <c r="D54" s="14">
        <f t="shared" si="6"/>
        <v>1.2868608546017186</v>
      </c>
      <c r="E54" s="1">
        <f t="shared" si="2"/>
        <v>101.50755511732385</v>
      </c>
    </row>
    <row r="55" spans="1:5" ht="15.75">
      <c r="A55" s="1">
        <v>121.75</v>
      </c>
      <c r="B55" s="1">
        <v>1.185</v>
      </c>
      <c r="C55" s="1">
        <f aca="true" t="shared" si="7" ref="C55:C70">B55*(1+($I$27+$I$28*A55)/(1282900)+($I$29+A55*$I$30-$I$31)/400)</f>
        <v>1.1649710569403529</v>
      </c>
      <c r="D55" s="14">
        <f t="shared" si="6"/>
        <v>1.2914544496570108</v>
      </c>
      <c r="E55" s="1">
        <f t="shared" si="2"/>
        <v>104.21767780181307</v>
      </c>
    </row>
    <row r="56" spans="1:5" ht="15.75">
      <c r="A56" s="1">
        <v>123.25</v>
      </c>
      <c r="B56" s="1">
        <v>1.1649</v>
      </c>
      <c r="C56" s="1">
        <f t="shared" si="7"/>
        <v>1.1453692593841645</v>
      </c>
      <c r="D56" s="14">
        <f t="shared" si="6"/>
        <v>1.2933727230712753</v>
      </c>
      <c r="E56" s="1">
        <f t="shared" si="2"/>
        <v>105.37743629466118</v>
      </c>
    </row>
    <row r="57" spans="1:5" ht="15.75">
      <c r="A57" s="1">
        <v>124.75</v>
      </c>
      <c r="B57" s="1">
        <v>1.1503</v>
      </c>
      <c r="C57" s="1">
        <f t="shared" si="7"/>
        <v>1.1311705281707984</v>
      </c>
      <c r="D57" s="14">
        <f t="shared" si="6"/>
        <v>1.2952613532150055</v>
      </c>
      <c r="E57" s="1">
        <f t="shared" si="2"/>
        <v>106.53550373508686</v>
      </c>
    </row>
    <row r="58" spans="1:5" ht="15.75">
      <c r="A58" s="1">
        <v>127.75</v>
      </c>
      <c r="B58" s="1">
        <v>1.0883</v>
      </c>
      <c r="C58" s="1">
        <f t="shared" si="7"/>
        <v>1.0704976881883528</v>
      </c>
      <c r="D58" s="14">
        <f t="shared" si="6"/>
        <v>1.298951326850693</v>
      </c>
      <c r="E58" s="1">
        <f t="shared" si="2"/>
        <v>108.84505909562027</v>
      </c>
    </row>
    <row r="59" spans="1:5" ht="15.75">
      <c r="A59" s="1">
        <v>131.8</v>
      </c>
      <c r="B59" s="1">
        <v>1.6856</v>
      </c>
      <c r="C59" s="1">
        <f t="shared" si="7"/>
        <v>1.6586462360307253</v>
      </c>
      <c r="D59" s="14">
        <f t="shared" si="6"/>
        <v>1.3037530480284856</v>
      </c>
      <c r="E59" s="1">
        <f t="shared" si="2"/>
        <v>111.95147561071441</v>
      </c>
    </row>
    <row r="60" spans="1:5" ht="15.75">
      <c r="A60" s="1">
        <v>134.8</v>
      </c>
      <c r="B60" s="1">
        <v>2.118</v>
      </c>
      <c r="C60" s="1">
        <f t="shared" si="7"/>
        <v>2.0847081565806658</v>
      </c>
      <c r="D60" s="14">
        <f t="shared" si="6"/>
        <v>1.3071808892880805</v>
      </c>
      <c r="E60" s="1">
        <f t="shared" si="2"/>
        <v>114.24649080301413</v>
      </c>
    </row>
    <row r="61" spans="1:5" ht="15.75">
      <c r="A61" s="1">
        <v>137.8</v>
      </c>
      <c r="B61" s="1">
        <v>2.4981</v>
      </c>
      <c r="C61" s="1">
        <f t="shared" si="7"/>
        <v>2.4595132183945663</v>
      </c>
      <c r="D61" s="14">
        <f t="shared" si="6"/>
        <v>1.3105024060077688</v>
      </c>
      <c r="E61" s="1">
        <f t="shared" si="2"/>
        <v>116.53568919459816</v>
      </c>
    </row>
    <row r="62" spans="1:5" ht="15.75">
      <c r="A62" s="1">
        <v>150.8</v>
      </c>
      <c r="B62" s="1">
        <v>1.0418</v>
      </c>
      <c r="C62" s="1">
        <f t="shared" si="7"/>
        <v>1.0269361670184787</v>
      </c>
      <c r="D62" s="14">
        <f t="shared" si="6"/>
        <v>1.3237393010769711</v>
      </c>
      <c r="E62" s="1">
        <f t="shared" si="2"/>
        <v>126.35635402597654</v>
      </c>
    </row>
    <row r="63" spans="1:5" ht="15.75">
      <c r="A63" s="1">
        <v>153.8</v>
      </c>
      <c r="B63" s="1">
        <v>0.8995</v>
      </c>
      <c r="C63" s="1">
        <f t="shared" si="7"/>
        <v>0.8869111585258751</v>
      </c>
      <c r="D63" s="14">
        <f aca="true" t="shared" si="8" ref="D63:D78">$G$18^(1-$G$20*EXP(-A63/$G$22))*0.6^($G$20*EXP(-A63/$G$22))</f>
        <v>1.3265431133614736</v>
      </c>
      <c r="E63" s="1">
        <f t="shared" si="2"/>
        <v>128.61787117516135</v>
      </c>
    </row>
    <row r="64" spans="1:5" ht="15.75">
      <c r="A64" s="1">
        <v>156.8</v>
      </c>
      <c r="B64" s="1">
        <v>1.1281</v>
      </c>
      <c r="C64" s="1">
        <f t="shared" si="7"/>
        <v>1.1126187449695524</v>
      </c>
      <c r="D64" s="14">
        <f t="shared" si="8"/>
        <v>1.3292585954487854</v>
      </c>
      <c r="E64" s="1">
        <f t="shared" si="2"/>
        <v>130.8747683735482</v>
      </c>
    </row>
    <row r="65" spans="1:5" ht="15.75">
      <c r="A65" s="1">
        <v>160.3</v>
      </c>
      <c r="B65" s="1">
        <v>1.4123</v>
      </c>
      <c r="C65" s="1">
        <f t="shared" si="7"/>
        <v>1.3933668790816756</v>
      </c>
      <c r="D65" s="14">
        <f t="shared" si="8"/>
        <v>1.3323184825504435</v>
      </c>
      <c r="E65" s="1">
        <f t="shared" si="2"/>
        <v>133.50176788292976</v>
      </c>
    </row>
    <row r="66" spans="1:5" ht="15.75">
      <c r="A66" s="1">
        <v>163.3</v>
      </c>
      <c r="B66" s="1">
        <v>1.3943</v>
      </c>
      <c r="C66" s="1">
        <f t="shared" si="7"/>
        <v>1.3759875412550822</v>
      </c>
      <c r="D66" s="14">
        <f t="shared" si="8"/>
        <v>1.3348514139523693</v>
      </c>
      <c r="E66" s="1">
        <f t="shared" si="2"/>
        <v>135.7492090352879</v>
      </c>
    </row>
    <row r="67" spans="1:5" ht="15.75">
      <c r="A67" s="1">
        <v>179.3</v>
      </c>
      <c r="B67" s="1">
        <v>1.3014</v>
      </c>
      <c r="C67" s="1">
        <f t="shared" si="7"/>
        <v>1.2861961005017157</v>
      </c>
      <c r="D67" s="14">
        <f t="shared" si="8"/>
        <v>1.3470611468427582</v>
      </c>
      <c r="E67" s="1">
        <f t="shared" si="2"/>
        <v>147.62691780708403</v>
      </c>
    </row>
    <row r="68" spans="1:5" ht="15.75">
      <c r="A68" s="1">
        <v>182.3</v>
      </c>
      <c r="B68" s="1">
        <v>1.0623</v>
      </c>
      <c r="C68" s="1">
        <f t="shared" si="7"/>
        <v>1.0501784672185535</v>
      </c>
      <c r="D68" s="14">
        <f t="shared" si="8"/>
        <v>1.3491244091492864</v>
      </c>
      <c r="E68" s="1">
        <f t="shared" si="2"/>
        <v>149.85058226653274</v>
      </c>
    </row>
    <row r="69" spans="1:5" ht="15.75">
      <c r="A69" s="1">
        <v>185.3</v>
      </c>
      <c r="B69" s="1">
        <v>1.3918</v>
      </c>
      <c r="C69" s="1">
        <f t="shared" si="7"/>
        <v>1.3762973344502405</v>
      </c>
      <c r="D69" s="14">
        <f t="shared" si="8"/>
        <v>1.3511215215049615</v>
      </c>
      <c r="E69" s="1">
        <f t="shared" si="2"/>
        <v>152.07095989522924</v>
      </c>
    </row>
    <row r="70" spans="1:5" ht="15.75">
      <c r="A70" s="1">
        <v>188.85</v>
      </c>
      <c r="B70" s="1">
        <v>1.594</v>
      </c>
      <c r="C70" s="1">
        <f t="shared" si="7"/>
        <v>1.5767583149569253</v>
      </c>
      <c r="D70" s="14">
        <f t="shared" si="8"/>
        <v>1.3534020882324425</v>
      </c>
      <c r="E70" s="1">
        <f t="shared" si="2"/>
        <v>154.69397934441326</v>
      </c>
    </row>
    <row r="71" spans="1:5" ht="15.75">
      <c r="A71" s="1">
        <v>198.85</v>
      </c>
      <c r="B71" s="1">
        <v>1.3943</v>
      </c>
      <c r="C71" s="1">
        <f aca="true" t="shared" si="9" ref="C71:C86">B71*(1+($I$27+$I$28*A71)/(1282900)+($I$29+A71*$I$30-$I$31)/400)</f>
        <v>1.380482914320308</v>
      </c>
      <c r="D71" s="14">
        <f t="shared" si="8"/>
        <v>1.3593711353238453</v>
      </c>
      <c r="E71" s="1">
        <f t="shared" si="2"/>
        <v>162.0503220974302</v>
      </c>
    </row>
    <row r="72" spans="1:5" ht="15.75">
      <c r="A72" s="1">
        <v>201.85</v>
      </c>
      <c r="B72" s="1">
        <v>1.4981</v>
      </c>
      <c r="C72" s="1">
        <f t="shared" si="9"/>
        <v>1.483661886058492</v>
      </c>
      <c r="D72" s="14">
        <f t="shared" si="8"/>
        <v>1.3610382155051053</v>
      </c>
      <c r="E72" s="1">
        <f t="shared" si="2"/>
        <v>164.25452177810314</v>
      </c>
    </row>
    <row r="73" spans="1:5" ht="15.75">
      <c r="A73" s="1">
        <v>209</v>
      </c>
      <c r="B73" s="1">
        <v>1.0716</v>
      </c>
      <c r="C73" s="1">
        <f t="shared" si="9"/>
        <v>1.061967207830657</v>
      </c>
      <c r="D73" s="14">
        <f t="shared" si="8"/>
        <v>1.3647970990561253</v>
      </c>
      <c r="E73" s="1">
        <f t="shared" si="2"/>
        <v>169.49339575061146</v>
      </c>
    </row>
    <row r="74" spans="1:5" ht="15.75">
      <c r="A74" s="1">
        <v>210.2</v>
      </c>
      <c r="B74" s="1">
        <v>1.0565</v>
      </c>
      <c r="C74" s="1">
        <f t="shared" si="9"/>
        <v>1.0471179238269086</v>
      </c>
      <c r="D74" s="14">
        <f t="shared" si="8"/>
        <v>1.3653995313670437</v>
      </c>
      <c r="E74" s="1">
        <f t="shared" si="2"/>
        <v>170.3722593890064</v>
      </c>
    </row>
    <row r="75" spans="1:5" ht="15.75">
      <c r="A75" s="1">
        <v>216.3</v>
      </c>
      <c r="B75" s="1">
        <v>1.4052</v>
      </c>
      <c r="C75" s="1">
        <f t="shared" si="9"/>
        <v>1.393498738361387</v>
      </c>
      <c r="D75" s="14">
        <f t="shared" si="8"/>
        <v>1.3683418548434292</v>
      </c>
      <c r="E75" s="1">
        <f t="shared" si="2"/>
        <v>174.83020970194045</v>
      </c>
    </row>
    <row r="76" spans="1:5" ht="15.75">
      <c r="A76" s="1">
        <v>217.6</v>
      </c>
      <c r="B76" s="1">
        <v>1.6111</v>
      </c>
      <c r="C76" s="1">
        <f t="shared" si="9"/>
        <v>1.5978741338866902</v>
      </c>
      <c r="D76" s="14">
        <f t="shared" si="8"/>
        <v>1.3689437539179212</v>
      </c>
      <c r="E76" s="1">
        <f t="shared" si="2"/>
        <v>175.77984696518035</v>
      </c>
    </row>
    <row r="77" spans="1:5" ht="15.75">
      <c r="A77" s="1">
        <v>218.5</v>
      </c>
      <c r="B77" s="1">
        <v>1.7158</v>
      </c>
      <c r="C77" s="1">
        <f t="shared" si="9"/>
        <v>1.7018546777867214</v>
      </c>
      <c r="D77" s="14">
        <f t="shared" si="8"/>
        <v>1.369355427389251</v>
      </c>
      <c r="E77" s="1">
        <f t="shared" si="2"/>
        <v>176.4370904988887</v>
      </c>
    </row>
    <row r="78" spans="1:5" ht="15.75">
      <c r="A78" s="1">
        <v>226.6</v>
      </c>
      <c r="B78" s="1">
        <v>1.6509</v>
      </c>
      <c r="C78" s="1">
        <f t="shared" si="9"/>
        <v>1.6386949208164174</v>
      </c>
      <c r="D78" s="14">
        <f t="shared" si="8"/>
        <v>1.372882078465661</v>
      </c>
      <c r="E78" s="1">
        <f t="shared" si="2"/>
        <v>182.33708739378048</v>
      </c>
    </row>
    <row r="79" spans="1:5" ht="15.75">
      <c r="A79" s="1">
        <v>230.1</v>
      </c>
      <c r="B79" s="1">
        <v>1.5768</v>
      </c>
      <c r="C79" s="1">
        <f t="shared" si="9"/>
        <v>1.5656432530943152</v>
      </c>
      <c r="D79" s="14">
        <f aca="true" t="shared" si="10" ref="D79:D94">$G$18^(1-$G$20*EXP(-A79/$G$22))*0.6^($G$20*EXP(-A79/$G$22))</f>
        <v>1.3743109105383087</v>
      </c>
      <c r="E79" s="1">
        <f t="shared" si="2"/>
        <v>184.88381824861236</v>
      </c>
    </row>
    <row r="80" spans="1:5" ht="15.75">
      <c r="A80" s="1">
        <v>232.5</v>
      </c>
      <c r="B80" s="1">
        <v>1.6274</v>
      </c>
      <c r="C80" s="1">
        <f t="shared" si="9"/>
        <v>1.6162394515755016</v>
      </c>
      <c r="D80" s="14">
        <f t="shared" si="10"/>
        <v>1.3752591677023716</v>
      </c>
      <c r="E80" s="1">
        <f t="shared" si="2"/>
        <v>186.6289438630154</v>
      </c>
    </row>
    <row r="81" spans="1:5" ht="15.75">
      <c r="A81" s="1">
        <v>237.8</v>
      </c>
      <c r="B81" s="1">
        <v>1.9146</v>
      </c>
      <c r="C81" s="1">
        <f t="shared" si="9"/>
        <v>1.9023901505007963</v>
      </c>
      <c r="D81" s="14">
        <f t="shared" si="10"/>
        <v>1.3772659903721467</v>
      </c>
      <c r="E81" s="1">
        <f t="shared" si="2"/>
        <v>190.47714750490442</v>
      </c>
    </row>
    <row r="82" spans="1:5" ht="15.75">
      <c r="A82" s="1">
        <v>244.4</v>
      </c>
      <c r="B82" s="1">
        <v>1.2264</v>
      </c>
      <c r="C82" s="1">
        <f t="shared" si="9"/>
        <v>1.2193130463444217</v>
      </c>
      <c r="D82" s="14">
        <f t="shared" si="10"/>
        <v>1.3796055503705058</v>
      </c>
      <c r="E82" s="1">
        <f aca="true" t="shared" si="11" ref="E82:E145">E81+(A82-A81)/D82</f>
        <v>195.2611236191115</v>
      </c>
    </row>
    <row r="83" spans="1:5" ht="15.75">
      <c r="A83" s="1">
        <v>245.8</v>
      </c>
      <c r="B83" s="1">
        <v>1.3319</v>
      </c>
      <c r="C83" s="1">
        <f t="shared" si="9"/>
        <v>1.3243725073873933</v>
      </c>
      <c r="D83" s="14">
        <f t="shared" si="10"/>
        <v>1.380080145873144</v>
      </c>
      <c r="E83" s="1">
        <f t="shared" si="11"/>
        <v>196.275557457745</v>
      </c>
    </row>
    <row r="84" spans="1:5" ht="15.75">
      <c r="A84" s="1">
        <v>247.3</v>
      </c>
      <c r="B84" s="1">
        <v>1.2896</v>
      </c>
      <c r="C84" s="1">
        <f t="shared" si="9"/>
        <v>1.2824870090666243</v>
      </c>
      <c r="D84" s="14">
        <f t="shared" si="10"/>
        <v>1.3805805085801377</v>
      </c>
      <c r="E84" s="1">
        <f t="shared" si="11"/>
        <v>197.36205693436204</v>
      </c>
    </row>
    <row r="85" spans="1:5" ht="15.75">
      <c r="A85" s="1">
        <v>255.3</v>
      </c>
      <c r="B85" s="1">
        <v>1.4504</v>
      </c>
      <c r="C85" s="1">
        <f t="shared" si="9"/>
        <v>1.4434524111239908</v>
      </c>
      <c r="D85" s="14">
        <f t="shared" si="10"/>
        <v>1.383112501984194</v>
      </c>
      <c r="E85" s="1">
        <f t="shared" si="11"/>
        <v>203.14611281450433</v>
      </c>
    </row>
    <row r="86" spans="1:5" ht="15.75">
      <c r="A86" s="1">
        <v>258.3</v>
      </c>
      <c r="B86" s="1">
        <v>1.581</v>
      </c>
      <c r="C86" s="1">
        <f t="shared" si="9"/>
        <v>1.5738569746319966</v>
      </c>
      <c r="D86" s="14">
        <f t="shared" si="10"/>
        <v>1.3840053136977968</v>
      </c>
      <c r="E86" s="1">
        <f t="shared" si="11"/>
        <v>205.31373454999073</v>
      </c>
    </row>
    <row r="87" spans="1:5" ht="15.75">
      <c r="A87" s="1">
        <v>266.3</v>
      </c>
      <c r="B87" s="1">
        <v>1.4428</v>
      </c>
      <c r="C87" s="1">
        <f aca="true" t="shared" si="12" ref="C87:C102">B87*(1+($I$27+$I$28*A87)/(1282900)+($I$29+A87*$I$30-$I$31)/400)</f>
        <v>1.4373281736968064</v>
      </c>
      <c r="D87" s="14">
        <f t="shared" si="10"/>
        <v>1.3862450918991969</v>
      </c>
      <c r="E87" s="1">
        <f t="shared" si="11"/>
        <v>211.0847198156913</v>
      </c>
    </row>
    <row r="88" spans="1:5" ht="15.75">
      <c r="A88" s="1">
        <v>274.15</v>
      </c>
      <c r="B88" s="1">
        <v>1.506</v>
      </c>
      <c r="C88" s="1">
        <f t="shared" si="12"/>
        <v>1.501360659559431</v>
      </c>
      <c r="D88" s="14">
        <f t="shared" si="10"/>
        <v>1.3882566563107528</v>
      </c>
      <c r="E88" s="1">
        <f t="shared" si="11"/>
        <v>216.73929381993997</v>
      </c>
    </row>
    <row r="89" spans="1:5" ht="15.75">
      <c r="A89" s="1">
        <v>277.3</v>
      </c>
      <c r="B89" s="1">
        <v>1.6233</v>
      </c>
      <c r="C89" s="1">
        <f t="shared" si="12"/>
        <v>1.6187630535505937</v>
      </c>
      <c r="D89" s="14">
        <f t="shared" si="10"/>
        <v>1.3890154856891064</v>
      </c>
      <c r="E89" s="1">
        <f t="shared" si="11"/>
        <v>219.00708711127055</v>
      </c>
    </row>
    <row r="90" spans="1:5" ht="15.75">
      <c r="A90" s="1">
        <v>280.3</v>
      </c>
      <c r="B90" s="1">
        <v>1.5726</v>
      </c>
      <c r="C90" s="1">
        <f t="shared" si="12"/>
        <v>1.5686326221520248</v>
      </c>
      <c r="D90" s="14">
        <f t="shared" si="10"/>
        <v>1.3897137258764898</v>
      </c>
      <c r="E90" s="1">
        <f t="shared" si="11"/>
        <v>221.16580508615988</v>
      </c>
    </row>
    <row r="91" spans="1:5" ht="15.75">
      <c r="A91" s="1">
        <v>293.3</v>
      </c>
      <c r="B91" s="1">
        <v>1.3943</v>
      </c>
      <c r="C91" s="1">
        <f t="shared" si="12"/>
        <v>1.3924263175836156</v>
      </c>
      <c r="D91" s="14">
        <f t="shared" si="10"/>
        <v>1.392482329585531</v>
      </c>
      <c r="E91" s="1">
        <f t="shared" si="11"/>
        <v>230.50165066480318</v>
      </c>
    </row>
    <row r="92" spans="1:5" ht="15.75">
      <c r="A92" s="1">
        <v>296.3</v>
      </c>
      <c r="B92" s="1">
        <v>1.2428</v>
      </c>
      <c r="C92" s="1">
        <f t="shared" si="12"/>
        <v>1.241468042457161</v>
      </c>
      <c r="D92" s="14">
        <f t="shared" si="10"/>
        <v>1.3930659180103953</v>
      </c>
      <c r="E92" s="1">
        <f t="shared" si="11"/>
        <v>232.65517402734775</v>
      </c>
    </row>
    <row r="93" spans="1:5" ht="15.75">
      <c r="A93" s="1">
        <v>299.3</v>
      </c>
      <c r="B93" s="1">
        <v>1.5023</v>
      </c>
      <c r="C93" s="1">
        <f t="shared" si="12"/>
        <v>1.5010986667687265</v>
      </c>
      <c r="D93" s="14">
        <f t="shared" si="10"/>
        <v>1.3936301790962273</v>
      </c>
      <c r="E93" s="1">
        <f t="shared" si="11"/>
        <v>234.80782545883835</v>
      </c>
    </row>
    <row r="94" spans="1:5" ht="15.75">
      <c r="A94" s="1">
        <v>302.8</v>
      </c>
      <c r="B94" s="1">
        <v>1.5663</v>
      </c>
      <c r="C94" s="1">
        <f t="shared" si="12"/>
        <v>1.5655446674979465</v>
      </c>
      <c r="D94" s="14">
        <f t="shared" si="10"/>
        <v>1.394264898848215</v>
      </c>
      <c r="E94" s="1">
        <f t="shared" si="11"/>
        <v>237.31810883676124</v>
      </c>
    </row>
    <row r="95" spans="1:5" ht="15.75">
      <c r="A95" s="1">
        <v>308.3</v>
      </c>
      <c r="B95" s="1">
        <v>1.2758</v>
      </c>
      <c r="C95" s="1">
        <f t="shared" si="12"/>
        <v>1.275821136269714</v>
      </c>
      <c r="D95" s="14">
        <f aca="true" t="shared" si="13" ref="D95:D110">$G$18^(1-$G$20*EXP(-A95/$G$22))*0.6^($G$20*EXP(-A95/$G$22))</f>
        <v>1.395213223417451</v>
      </c>
      <c r="E95" s="1">
        <f t="shared" si="11"/>
        <v>241.26015863079076</v>
      </c>
    </row>
    <row r="96" spans="1:5" ht="15.75">
      <c r="A96" s="1">
        <v>311.3</v>
      </c>
      <c r="B96" s="1">
        <v>1.4474</v>
      </c>
      <c r="C96" s="1">
        <f t="shared" si="12"/>
        <v>1.4478177828224297</v>
      </c>
      <c r="D96" s="14">
        <f t="shared" si="13"/>
        <v>1.3957063016510531</v>
      </c>
      <c r="E96" s="1">
        <f t="shared" si="11"/>
        <v>243.40960797873103</v>
      </c>
    </row>
    <row r="97" spans="1:5" ht="15.75">
      <c r="A97" s="1">
        <v>314.3</v>
      </c>
      <c r="B97" s="1">
        <v>1.5571</v>
      </c>
      <c r="C97" s="1">
        <f t="shared" si="12"/>
        <v>1.557973097475284</v>
      </c>
      <c r="D97" s="14">
        <f t="shared" si="13"/>
        <v>1.3961830192901816</v>
      </c>
      <c r="E97" s="1">
        <f t="shared" si="11"/>
        <v>245.5583234111284</v>
      </c>
    </row>
    <row r="98" spans="1:5" ht="15.75">
      <c r="A98" s="1">
        <v>317.8</v>
      </c>
      <c r="B98" s="1">
        <v>1.4529</v>
      </c>
      <c r="C98" s="1">
        <f t="shared" si="12"/>
        <v>1.4541758538355054</v>
      </c>
      <c r="D98" s="14">
        <f t="shared" si="13"/>
        <v>1.3967192279918044</v>
      </c>
      <c r="E98" s="1">
        <f t="shared" si="11"/>
        <v>248.06419569372903</v>
      </c>
    </row>
    <row r="99" spans="1:5" ht="15.75">
      <c r="A99" s="1">
        <v>320.76</v>
      </c>
      <c r="B99" s="1">
        <v>1.5596</v>
      </c>
      <c r="C99" s="1">
        <f t="shared" si="12"/>
        <v>1.561388224577951</v>
      </c>
      <c r="D99" s="14">
        <f t="shared" si="13"/>
        <v>1.397156508524817</v>
      </c>
      <c r="E99" s="1">
        <f t="shared" si="11"/>
        <v>250.18278440010474</v>
      </c>
    </row>
    <row r="100" spans="1:5" ht="15.75">
      <c r="A100" s="1">
        <v>323.8</v>
      </c>
      <c r="B100" s="1">
        <v>1.5094</v>
      </c>
      <c r="C100" s="1">
        <f t="shared" si="12"/>
        <v>1.5115468136925392</v>
      </c>
      <c r="D100" s="14">
        <f t="shared" si="13"/>
        <v>1.3975906917976046</v>
      </c>
      <c r="E100" s="1">
        <f t="shared" si="11"/>
        <v>252.3579562997472</v>
      </c>
    </row>
    <row r="101" spans="1:5" ht="15.75">
      <c r="A101" s="1">
        <v>327.3</v>
      </c>
      <c r="B101" s="1">
        <v>1.5596</v>
      </c>
      <c r="C101" s="1">
        <f t="shared" si="12"/>
        <v>1.562313265363652</v>
      </c>
      <c r="D101" s="14">
        <f t="shared" si="13"/>
        <v>1.3980725052360743</v>
      </c>
      <c r="E101" s="1">
        <f t="shared" si="11"/>
        <v>254.86140300003763</v>
      </c>
    </row>
    <row r="102" spans="1:5" ht="15.75">
      <c r="A102" s="1">
        <v>330.3</v>
      </c>
      <c r="B102" s="1">
        <v>1.3729</v>
      </c>
      <c r="C102" s="1">
        <f t="shared" si="12"/>
        <v>1.375661993810869</v>
      </c>
      <c r="D102" s="14">
        <f t="shared" si="13"/>
        <v>1.3984706324962675</v>
      </c>
      <c r="E102" s="1">
        <f t="shared" si="11"/>
        <v>257.0066035714969</v>
      </c>
    </row>
    <row r="103" spans="1:5" ht="15.75">
      <c r="A103" s="1">
        <v>333.33</v>
      </c>
      <c r="B103" s="1">
        <v>1.5492</v>
      </c>
      <c r="C103" s="1">
        <f aca="true" t="shared" si="14" ref="C103:C118">B103*(1+($I$27+$I$28*A103)/(1282900)+($I$29+A103*$I$30-$I$31)/400)</f>
        <v>1.5527423893774377</v>
      </c>
      <c r="D103" s="14">
        <f t="shared" si="13"/>
        <v>1.39885930727625</v>
      </c>
      <c r="E103" s="1">
        <f t="shared" si="11"/>
        <v>259.17265414158584</v>
      </c>
    </row>
    <row r="104" spans="1:5" ht="15.75">
      <c r="A104" s="1">
        <v>344.7</v>
      </c>
      <c r="B104" s="1">
        <v>1.3022</v>
      </c>
      <c r="C104" s="1">
        <f t="shared" si="14"/>
        <v>1.3065203908747138</v>
      </c>
      <c r="D104" s="14">
        <f t="shared" si="13"/>
        <v>1.4002049220362518</v>
      </c>
      <c r="E104" s="1">
        <f t="shared" si="11"/>
        <v>267.2928941300763</v>
      </c>
    </row>
    <row r="105" spans="1:5" ht="15.75">
      <c r="A105" s="1">
        <v>346.17</v>
      </c>
      <c r="B105" s="1">
        <v>1.226</v>
      </c>
      <c r="C105" s="1">
        <f t="shared" si="14"/>
        <v>1.23023102462543</v>
      </c>
      <c r="D105" s="14">
        <f t="shared" si="13"/>
        <v>1.4003666297377997</v>
      </c>
      <c r="E105" s="1">
        <f t="shared" si="11"/>
        <v>268.34261922976344</v>
      </c>
    </row>
    <row r="106" spans="1:5" ht="15.75">
      <c r="A106" s="1">
        <v>347.7</v>
      </c>
      <c r="B106" s="1">
        <v>1.3491</v>
      </c>
      <c r="C106" s="1">
        <f t="shared" si="14"/>
        <v>1.3539430524710256</v>
      </c>
      <c r="D106" s="14">
        <f t="shared" si="13"/>
        <v>1.4005321126708108</v>
      </c>
      <c r="E106" s="1">
        <f t="shared" si="11"/>
        <v>269.4350611567695</v>
      </c>
    </row>
    <row r="107" spans="1:5" ht="15.75">
      <c r="A107" s="1">
        <v>365.78</v>
      </c>
      <c r="B107" s="1">
        <v>1.3277</v>
      </c>
      <c r="C107" s="1">
        <f t="shared" si="14"/>
        <v>1.3346432793268697</v>
      </c>
      <c r="D107" s="14">
        <f t="shared" si="13"/>
        <v>1.4022856960693642</v>
      </c>
      <c r="E107" s="1">
        <f t="shared" si="11"/>
        <v>282.328296858081</v>
      </c>
    </row>
    <row r="108" spans="1:5" ht="15.75">
      <c r="A108" s="1">
        <v>366.73</v>
      </c>
      <c r="B108" s="1">
        <v>1.2264</v>
      </c>
      <c r="C108" s="1">
        <f t="shared" si="14"/>
        <v>1.232919189130941</v>
      </c>
      <c r="D108" s="14">
        <f t="shared" si="13"/>
        <v>1.4023683030078224</v>
      </c>
      <c r="E108" s="1">
        <f t="shared" si="11"/>
        <v>283.00572232324765</v>
      </c>
    </row>
    <row r="109" spans="1:5" ht="15.75">
      <c r="A109" s="1">
        <v>368.1</v>
      </c>
      <c r="B109" s="1">
        <v>1.3583</v>
      </c>
      <c r="C109" s="1">
        <f t="shared" si="14"/>
        <v>1.3656890980097447</v>
      </c>
      <c r="D109" s="14">
        <f t="shared" si="13"/>
        <v>1.4024858798986106</v>
      </c>
      <c r="E109" s="1">
        <f t="shared" si="11"/>
        <v>283.98255925232894</v>
      </c>
    </row>
    <row r="110" spans="1:5" ht="15.75">
      <c r="A110" s="1">
        <v>374.6</v>
      </c>
      <c r="B110" s="1">
        <v>1.3018</v>
      </c>
      <c r="C110" s="1">
        <f t="shared" si="14"/>
        <v>1.3096491503905252</v>
      </c>
      <c r="D110" s="14">
        <f t="shared" si="13"/>
        <v>1.4030195711066167</v>
      </c>
      <c r="E110" s="1">
        <f t="shared" si="11"/>
        <v>288.6154240632404</v>
      </c>
    </row>
    <row r="111" spans="1:5" ht="15.75">
      <c r="A111" s="1">
        <v>377.5</v>
      </c>
      <c r="B111" s="1">
        <v>1.5194</v>
      </c>
      <c r="C111" s="1">
        <f t="shared" si="14"/>
        <v>1.5289607741651547</v>
      </c>
      <c r="D111" s="14">
        <f aca="true" t="shared" si="15" ref="D111:D126">$G$18^(1-$G$20*EXP(-A111/$G$22))*0.6^($G$20*EXP(-A111/$G$22))</f>
        <v>1.4032453159794638</v>
      </c>
      <c r="E111" s="1">
        <f t="shared" si="11"/>
        <v>290.68206199673375</v>
      </c>
    </row>
    <row r="112" spans="1:5" ht="15.75">
      <c r="A112" s="1">
        <v>379.88</v>
      </c>
      <c r="B112" s="1">
        <v>1.3629</v>
      </c>
      <c r="C112" s="1">
        <f t="shared" si="14"/>
        <v>1.3717701815496253</v>
      </c>
      <c r="D112" s="14">
        <f t="shared" si="15"/>
        <v>1.4034251303363696</v>
      </c>
      <c r="E112" s="1">
        <f t="shared" si="11"/>
        <v>292.37791306035945</v>
      </c>
    </row>
    <row r="113" spans="1:5" ht="15.75">
      <c r="A113" s="1">
        <v>380.7</v>
      </c>
      <c r="B113" s="1">
        <v>1.293</v>
      </c>
      <c r="C113" s="1">
        <f t="shared" si="14"/>
        <v>1.301511407685798</v>
      </c>
      <c r="D113" s="14">
        <f t="shared" si="15"/>
        <v>1.4034859705272966</v>
      </c>
      <c r="E113" s="1">
        <f t="shared" si="11"/>
        <v>292.9621725522387</v>
      </c>
    </row>
    <row r="114" spans="1:5" ht="15.75">
      <c r="A114" s="1">
        <v>382.88</v>
      </c>
      <c r="B114" s="1">
        <v>1.4173</v>
      </c>
      <c r="C114" s="1">
        <f t="shared" si="14"/>
        <v>1.4269098479853264</v>
      </c>
      <c r="D114" s="14">
        <f t="shared" si="15"/>
        <v>1.4036449986797477</v>
      </c>
      <c r="E114" s="1">
        <f t="shared" si="11"/>
        <v>294.51527180600334</v>
      </c>
    </row>
    <row r="115" spans="1:5" ht="15.75">
      <c r="A115" s="1">
        <v>385.88</v>
      </c>
      <c r="B115" s="1">
        <v>1.3319</v>
      </c>
      <c r="C115" s="1">
        <f t="shared" si="14"/>
        <v>1.3412931814028723</v>
      </c>
      <c r="D115" s="14">
        <f t="shared" si="15"/>
        <v>1.4038575305695802</v>
      </c>
      <c r="E115" s="1">
        <f t="shared" si="11"/>
        <v>296.6522407894463</v>
      </c>
    </row>
    <row r="116" spans="1:5" ht="15.75">
      <c r="A116" s="1">
        <v>389.4</v>
      </c>
      <c r="B116" s="1">
        <v>1.2792</v>
      </c>
      <c r="C116" s="1">
        <f t="shared" si="14"/>
        <v>1.2886298837264965</v>
      </c>
      <c r="D116" s="14">
        <f t="shared" si="15"/>
        <v>1.4040978754349305</v>
      </c>
      <c r="E116" s="1">
        <f t="shared" si="11"/>
        <v>299.1591885326082</v>
      </c>
    </row>
    <row r="117" spans="1:5" ht="15.75">
      <c r="A117" s="1">
        <v>392.4</v>
      </c>
      <c r="B117" s="1">
        <v>1.249</v>
      </c>
      <c r="C117" s="1">
        <f t="shared" si="14"/>
        <v>1.258547081916013</v>
      </c>
      <c r="D117" s="14">
        <f t="shared" si="15"/>
        <v>1.4042952924507488</v>
      </c>
      <c r="E117" s="1">
        <f t="shared" si="11"/>
        <v>301.29549135732566</v>
      </c>
    </row>
    <row r="118" spans="1:5" ht="15.75">
      <c r="A118" s="1">
        <v>398.85</v>
      </c>
      <c r="B118" s="1">
        <v>1.2608</v>
      </c>
      <c r="C118" s="1">
        <f t="shared" si="14"/>
        <v>1.271174801956089</v>
      </c>
      <c r="D118" s="14">
        <f t="shared" si="15"/>
        <v>1.4046977066678834</v>
      </c>
      <c r="E118" s="1">
        <f t="shared" si="11"/>
        <v>305.88722662490875</v>
      </c>
    </row>
    <row r="119" spans="1:5" ht="15.75">
      <c r="A119" s="1">
        <v>401.9</v>
      </c>
      <c r="B119" s="1">
        <v>1.2662</v>
      </c>
      <c r="C119" s="1">
        <f aca="true" t="shared" si="16" ref="C119:C134">B119*(1+($I$27+$I$28*A119)/(1282900)+($I$29+A119*$I$30-$I$31)/400)</f>
        <v>1.276969482269776</v>
      </c>
      <c r="D119" s="14">
        <f t="shared" si="15"/>
        <v>1.4048780026388392</v>
      </c>
      <c r="E119" s="1">
        <f t="shared" si="11"/>
        <v>308.0582336406575</v>
      </c>
    </row>
    <row r="120" spans="1:5" ht="15.75">
      <c r="A120" s="1">
        <v>408.4</v>
      </c>
      <c r="B120" s="1">
        <v>1.2206</v>
      </c>
      <c r="C120" s="1">
        <f t="shared" si="16"/>
        <v>1.2317011808132643</v>
      </c>
      <c r="D120" s="14">
        <f t="shared" si="15"/>
        <v>1.4052420813212247</v>
      </c>
      <c r="E120" s="1">
        <f t="shared" si="11"/>
        <v>312.68377118070083</v>
      </c>
    </row>
    <row r="121" spans="1:5" ht="15.75">
      <c r="A121" s="1">
        <v>417.9</v>
      </c>
      <c r="B121" s="1">
        <v>1.2587</v>
      </c>
      <c r="C121" s="1">
        <f t="shared" si="16"/>
        <v>1.271232160323125</v>
      </c>
      <c r="D121" s="14">
        <f t="shared" si="15"/>
        <v>1.4057282284302228</v>
      </c>
      <c r="E121" s="1">
        <f t="shared" si="11"/>
        <v>319.441834231486</v>
      </c>
    </row>
    <row r="122" spans="1:5" ht="15.75">
      <c r="A122" s="1">
        <v>420.88</v>
      </c>
      <c r="B122" s="1">
        <v>1.406</v>
      </c>
      <c r="C122" s="1">
        <f t="shared" si="16"/>
        <v>1.4203787320907053</v>
      </c>
      <c r="D122" s="14">
        <f t="shared" si="15"/>
        <v>1.4058702557420462</v>
      </c>
      <c r="E122" s="1">
        <f t="shared" si="11"/>
        <v>321.56151774269813</v>
      </c>
    </row>
    <row r="123" spans="1:5" ht="15.75">
      <c r="A123" s="1">
        <v>427.3</v>
      </c>
      <c r="B123" s="1">
        <v>1.3302</v>
      </c>
      <c r="C123" s="1">
        <f t="shared" si="16"/>
        <v>1.3445780494813562</v>
      </c>
      <c r="D123" s="14">
        <f t="shared" si="15"/>
        <v>1.4061604158242667</v>
      </c>
      <c r="E123" s="1">
        <f t="shared" si="11"/>
        <v>326.12714192593666</v>
      </c>
    </row>
    <row r="124" spans="1:5" ht="15.75">
      <c r="A124" s="1">
        <v>430.6</v>
      </c>
      <c r="B124" s="1">
        <v>1.2884</v>
      </c>
      <c r="C124" s="1">
        <f t="shared" si="16"/>
        <v>1.3027118336817038</v>
      </c>
      <c r="D124" s="14">
        <f t="shared" si="15"/>
        <v>1.4063015484503927</v>
      </c>
      <c r="E124" s="1">
        <f t="shared" si="11"/>
        <v>328.4737225747572</v>
      </c>
    </row>
    <row r="125" spans="1:5" ht="15.75">
      <c r="A125" s="1">
        <v>437.12</v>
      </c>
      <c r="B125" s="1">
        <v>1.2239</v>
      </c>
      <c r="C125" s="1">
        <f t="shared" si="16"/>
        <v>1.2382190614460877</v>
      </c>
      <c r="D125" s="14">
        <f t="shared" si="15"/>
        <v>1.406565343005467</v>
      </c>
      <c r="E125" s="1">
        <f t="shared" si="11"/>
        <v>333.1091275578406</v>
      </c>
    </row>
    <row r="126" spans="1:5" ht="15.75">
      <c r="A126" s="1">
        <v>440.31</v>
      </c>
      <c r="B126" s="1">
        <v>1.3018</v>
      </c>
      <c r="C126" s="1">
        <f t="shared" si="16"/>
        <v>1.3174070765398416</v>
      </c>
      <c r="D126" s="14">
        <f t="shared" si="15"/>
        <v>1.4066874759199322</v>
      </c>
      <c r="E126" s="1">
        <f t="shared" si="11"/>
        <v>335.376866522328</v>
      </c>
    </row>
    <row r="127" spans="1:5" ht="15.75">
      <c r="A127" s="1">
        <v>442.88</v>
      </c>
      <c r="B127" s="1">
        <v>1.3675</v>
      </c>
      <c r="C127" s="1">
        <f t="shared" si="16"/>
        <v>1.3842134790086746</v>
      </c>
      <c r="D127" s="14">
        <f aca="true" t="shared" si="17" ref="D127:D142">$G$18^(1-$G$20*EXP(-A127/$G$22))*0.6^($G$20*EXP(-A127/$G$22))</f>
        <v>1.406782708839099</v>
      </c>
      <c r="E127" s="1">
        <f t="shared" si="11"/>
        <v>337.2037300342635</v>
      </c>
    </row>
    <row r="128" spans="1:5" ht="15.75">
      <c r="A128" s="1">
        <v>446.01</v>
      </c>
      <c r="B128" s="1">
        <v>1.0423</v>
      </c>
      <c r="C128" s="1">
        <f t="shared" si="16"/>
        <v>1.0553347839359373</v>
      </c>
      <c r="D128" s="14">
        <f t="shared" si="17"/>
        <v>1.4068950069846646</v>
      </c>
      <c r="E128" s="1">
        <f t="shared" si="11"/>
        <v>339.42848737895577</v>
      </c>
    </row>
    <row r="129" spans="1:5" ht="15.75">
      <c r="A129" s="1">
        <v>446.53</v>
      </c>
      <c r="B129" s="1">
        <v>1.3348</v>
      </c>
      <c r="C129" s="1">
        <f t="shared" si="16"/>
        <v>1.351555676324465</v>
      </c>
      <c r="D129" s="14">
        <f t="shared" si="17"/>
        <v>1.406913280529723</v>
      </c>
      <c r="E129" s="1">
        <f t="shared" si="11"/>
        <v>339.7980908272964</v>
      </c>
    </row>
    <row r="130" spans="1:5" ht="15.75">
      <c r="A130" s="1">
        <v>449.11</v>
      </c>
      <c r="B130" s="1">
        <v>1.3143</v>
      </c>
      <c r="C130" s="1">
        <f t="shared" si="16"/>
        <v>1.3311058684852657</v>
      </c>
      <c r="D130" s="14">
        <f t="shared" si="17"/>
        <v>1.4070023689294993</v>
      </c>
      <c r="E130" s="1">
        <f t="shared" si="11"/>
        <v>341.6317764393277</v>
      </c>
    </row>
    <row r="131" spans="1:5" ht="15.75">
      <c r="A131" s="1">
        <v>456.35</v>
      </c>
      <c r="B131" s="1">
        <v>1.3792</v>
      </c>
      <c r="C131" s="1">
        <f t="shared" si="16"/>
        <v>1.3977413391136142</v>
      </c>
      <c r="D131" s="14">
        <f t="shared" si="17"/>
        <v>1.4072388876575104</v>
      </c>
      <c r="E131" s="1">
        <f t="shared" si="11"/>
        <v>346.77660299542987</v>
      </c>
    </row>
    <row r="132" spans="1:5" ht="15.75">
      <c r="A132" s="1">
        <v>458.95</v>
      </c>
      <c r="B132" s="1">
        <v>1.37</v>
      </c>
      <c r="C132" s="1">
        <f t="shared" si="16"/>
        <v>1.3887407040810524</v>
      </c>
      <c r="D132" s="14">
        <f t="shared" si="17"/>
        <v>1.407319196157714</v>
      </c>
      <c r="E132" s="1">
        <f t="shared" si="11"/>
        <v>348.62408721016845</v>
      </c>
    </row>
    <row r="133" spans="1:5" ht="15.75">
      <c r="A133" s="1">
        <v>461.55</v>
      </c>
      <c r="B133" s="1">
        <v>1.2846</v>
      </c>
      <c r="C133" s="1">
        <f t="shared" si="16"/>
        <v>1.3024753962279447</v>
      </c>
      <c r="D133" s="14">
        <f t="shared" si="17"/>
        <v>1.4073971710009614</v>
      </c>
      <c r="E133" s="1">
        <f t="shared" si="11"/>
        <v>350.4714690676656</v>
      </c>
    </row>
    <row r="134" spans="1:5" ht="15.75">
      <c r="A134" s="1">
        <v>465.98</v>
      </c>
      <c r="B134" s="1">
        <v>1.2675</v>
      </c>
      <c r="C134" s="1">
        <f t="shared" si="16"/>
        <v>1.2856466861702942</v>
      </c>
      <c r="D134" s="14">
        <f t="shared" si="17"/>
        <v>1.4075248441513775</v>
      </c>
      <c r="E134" s="1">
        <f t="shared" si="11"/>
        <v>353.6188380241766</v>
      </c>
    </row>
    <row r="135" spans="1:5" ht="15.75">
      <c r="A135" s="1">
        <v>468.86</v>
      </c>
      <c r="B135" s="1">
        <v>1.3035</v>
      </c>
      <c r="C135" s="1">
        <f aca="true" t="shared" si="18" ref="C135:C150">B135*(1+($I$27+$I$28*A135)/(1282900)+($I$29+A135*$I$30-$I$31)/400)</f>
        <v>1.3225025607585992</v>
      </c>
      <c r="D135" s="14">
        <f t="shared" si="17"/>
        <v>1.4076044703194646</v>
      </c>
      <c r="E135" s="1">
        <f t="shared" si="11"/>
        <v>355.6648673319312</v>
      </c>
    </row>
    <row r="136" spans="1:5" ht="15.75">
      <c r="A136" s="1">
        <v>471.43</v>
      </c>
      <c r="B136" s="1">
        <v>1.1716</v>
      </c>
      <c r="C136" s="1">
        <f t="shared" si="18"/>
        <v>1.1889527839023113</v>
      </c>
      <c r="D136" s="14">
        <f t="shared" si="17"/>
        <v>1.4076733620496718</v>
      </c>
      <c r="E136" s="1">
        <f t="shared" si="11"/>
        <v>357.4905749636064</v>
      </c>
    </row>
    <row r="137" spans="1:5" ht="15.75">
      <c r="A137" s="1">
        <v>474.95</v>
      </c>
      <c r="B137" s="1">
        <v>1.2164</v>
      </c>
      <c r="C137" s="1">
        <f t="shared" si="18"/>
        <v>1.2348046442782716</v>
      </c>
      <c r="D137" s="14">
        <f t="shared" si="17"/>
        <v>1.4077645184703258</v>
      </c>
      <c r="E137" s="1">
        <f t="shared" si="11"/>
        <v>359.9909931470571</v>
      </c>
    </row>
    <row r="138" spans="1:5" ht="15.75">
      <c r="A138" s="1">
        <v>476.4</v>
      </c>
      <c r="B138" s="1">
        <v>1.2566</v>
      </c>
      <c r="C138" s="1">
        <f t="shared" si="18"/>
        <v>1.275778134733499</v>
      </c>
      <c r="D138" s="14">
        <f t="shared" si="17"/>
        <v>1.4078010227994147</v>
      </c>
      <c r="E138" s="1">
        <f t="shared" si="11"/>
        <v>361.02096824759843</v>
      </c>
    </row>
    <row r="139" spans="1:5" ht="15.75">
      <c r="A139" s="1">
        <v>493.8</v>
      </c>
      <c r="B139" s="1">
        <v>1.2825</v>
      </c>
      <c r="C139" s="1">
        <f t="shared" si="18"/>
        <v>1.3040972602337968</v>
      </c>
      <c r="D139" s="14">
        <f t="shared" si="17"/>
        <v>1.4081952807417146</v>
      </c>
      <c r="E139" s="1">
        <f t="shared" si="11"/>
        <v>373.3772090601903</v>
      </c>
    </row>
    <row r="140" spans="1:5" ht="15.75">
      <c r="A140" s="1">
        <v>496.8</v>
      </c>
      <c r="B140" s="1">
        <v>1.3323</v>
      </c>
      <c r="C140" s="1">
        <f t="shared" si="18"/>
        <v>1.3550983783184525</v>
      </c>
      <c r="D140" s="14">
        <f t="shared" si="17"/>
        <v>1.4082557309353663</v>
      </c>
      <c r="E140" s="1">
        <f t="shared" si="11"/>
        <v>375.5075039591199</v>
      </c>
    </row>
    <row r="141" spans="1:5" ht="15.75">
      <c r="A141" s="1">
        <v>499.8</v>
      </c>
      <c r="B141" s="1">
        <v>1.2754</v>
      </c>
      <c r="C141" s="1">
        <f t="shared" si="18"/>
        <v>1.297571709396621</v>
      </c>
      <c r="D141" s="14">
        <f t="shared" si="17"/>
        <v>1.4083141575244407</v>
      </c>
      <c r="E141" s="1">
        <f t="shared" si="11"/>
        <v>377.6377104787174</v>
      </c>
    </row>
    <row r="142" spans="1:5" ht="15.75">
      <c r="A142" s="1">
        <v>503.4</v>
      </c>
      <c r="B142" s="1">
        <v>1.203</v>
      </c>
      <c r="C142" s="1">
        <f t="shared" si="18"/>
        <v>1.2243058687048443</v>
      </c>
      <c r="D142" s="14">
        <f t="shared" si="17"/>
        <v>1.408381693380828</v>
      </c>
      <c r="E142" s="1">
        <f t="shared" si="11"/>
        <v>380.19383572297426</v>
      </c>
    </row>
    <row r="143" spans="1:5" ht="15.75">
      <c r="A143" s="1">
        <v>506.4</v>
      </c>
      <c r="B143" s="1">
        <v>1.3009</v>
      </c>
      <c r="C143" s="1">
        <f t="shared" si="18"/>
        <v>1.3242936822447104</v>
      </c>
      <c r="D143" s="14">
        <f aca="true" t="shared" si="19" ref="D143:D158">$G$18^(1-$G$20*EXP(-A143/$G$22))*0.6^($G$20*EXP(-A143/$G$22))</f>
        <v>1.408435903035411</v>
      </c>
      <c r="E143" s="1">
        <f t="shared" si="11"/>
        <v>382.32385810704903</v>
      </c>
    </row>
    <row r="144" spans="1:5" ht="15.75">
      <c r="A144" s="1">
        <v>509.1</v>
      </c>
      <c r="B144" s="1">
        <v>1.3763</v>
      </c>
      <c r="C144" s="1">
        <f t="shared" si="18"/>
        <v>1.4013865902169724</v>
      </c>
      <c r="D144" s="14">
        <f t="shared" si="19"/>
        <v>1.4084831382154597</v>
      </c>
      <c r="E144" s="1">
        <f t="shared" si="11"/>
        <v>384.2408139631347</v>
      </c>
    </row>
    <row r="145" spans="1:5" ht="15.75">
      <c r="A145" s="1">
        <v>512.9</v>
      </c>
      <c r="B145" s="1">
        <v>1.4922</v>
      </c>
      <c r="C145" s="1">
        <f t="shared" si="18"/>
        <v>1.5199134217566934</v>
      </c>
      <c r="D145" s="14">
        <f t="shared" si="19"/>
        <v>1.4085472119430436</v>
      </c>
      <c r="E145" s="1">
        <f t="shared" si="11"/>
        <v>386.93862910754723</v>
      </c>
    </row>
    <row r="146" spans="1:5" ht="15.75">
      <c r="A146" s="1">
        <v>515.9</v>
      </c>
      <c r="B146" s="1">
        <v>1.766</v>
      </c>
      <c r="C146" s="1">
        <f t="shared" si="18"/>
        <v>1.7992789745910454</v>
      </c>
      <c r="D146" s="14">
        <f t="shared" si="19"/>
        <v>1.408595879860001</v>
      </c>
      <c r="E146" s="1">
        <f aca="true" t="shared" si="20" ref="E146:E183">E145+(A146-A145)/D146</f>
        <v>389.06840958106255</v>
      </c>
    </row>
    <row r="147" spans="1:5" ht="15.75">
      <c r="A147" s="1">
        <v>518.9</v>
      </c>
      <c r="B147" s="1">
        <v>1.4554</v>
      </c>
      <c r="C147" s="1">
        <f t="shared" si="18"/>
        <v>1.483221925680488</v>
      </c>
      <c r="D147" s="14">
        <f t="shared" si="19"/>
        <v>1.4086429182034301</v>
      </c>
      <c r="E147" s="1">
        <f t="shared" si="20"/>
        <v>391.19811893552844</v>
      </c>
    </row>
    <row r="148" spans="1:5" ht="15.75">
      <c r="A148" s="1">
        <v>532.07</v>
      </c>
      <c r="B148" s="1">
        <v>2.1356</v>
      </c>
      <c r="C148" s="1">
        <f t="shared" si="18"/>
        <v>2.1789756574417893</v>
      </c>
      <c r="D148" s="14">
        <f t="shared" si="19"/>
        <v>1.408831472418667</v>
      </c>
      <c r="E148" s="1">
        <f t="shared" si="20"/>
        <v>400.54629169986197</v>
      </c>
    </row>
    <row r="149" spans="1:5" ht="15.75">
      <c r="A149" s="1">
        <v>534.86</v>
      </c>
      <c r="B149" s="1">
        <v>1.8907</v>
      </c>
      <c r="C149" s="1">
        <f t="shared" si="18"/>
        <v>1.9295799586310816</v>
      </c>
      <c r="D149" s="14">
        <f t="shared" si="19"/>
        <v>1.408867924279664</v>
      </c>
      <c r="E149" s="1">
        <f t="shared" si="20"/>
        <v>402.5266050790784</v>
      </c>
    </row>
    <row r="150" spans="1:5" ht="15.75">
      <c r="A150" s="1">
        <v>537.4</v>
      </c>
      <c r="B150" s="1">
        <v>1.8941</v>
      </c>
      <c r="C150" s="1">
        <f t="shared" si="18"/>
        <v>1.9334861969319936</v>
      </c>
      <c r="D150" s="14">
        <f t="shared" si="19"/>
        <v>1.4089001204689708</v>
      </c>
      <c r="E150" s="1">
        <f t="shared" si="20"/>
        <v>404.32942982378387</v>
      </c>
    </row>
    <row r="151" spans="1:5" ht="15.75">
      <c r="A151" s="1">
        <v>541.45</v>
      </c>
      <c r="B151" s="1">
        <v>1.2942</v>
      </c>
      <c r="C151" s="1">
        <f aca="true" t="shared" si="21" ref="C151:C166">B151*(1+($I$27+$I$28*A151)/(1282900)+($I$29+A151*$I$30-$I$31)/400)</f>
        <v>1.3215871512050152</v>
      </c>
      <c r="D151" s="14">
        <f t="shared" si="19"/>
        <v>1.4089495743349854</v>
      </c>
      <c r="E151" s="1">
        <f t="shared" si="20"/>
        <v>407.2039116886949</v>
      </c>
    </row>
    <row r="152" spans="1:5" ht="15.75">
      <c r="A152" s="1">
        <v>544.38</v>
      </c>
      <c r="B152" s="1">
        <v>1.2453</v>
      </c>
      <c r="C152" s="1">
        <f t="shared" si="21"/>
        <v>1.2719832674382485</v>
      </c>
      <c r="D152" s="14">
        <f t="shared" si="19"/>
        <v>1.4089839605025405</v>
      </c>
      <c r="E152" s="1">
        <f t="shared" si="20"/>
        <v>409.2834243603331</v>
      </c>
    </row>
    <row r="153" spans="1:5" ht="15.75">
      <c r="A153" s="1">
        <v>547.4</v>
      </c>
      <c r="B153" s="1">
        <v>1.5722</v>
      </c>
      <c r="C153" s="1">
        <f t="shared" si="21"/>
        <v>1.6063184231545147</v>
      </c>
      <c r="D153" s="14">
        <f t="shared" si="19"/>
        <v>1.4090182256665298</v>
      </c>
      <c r="E153" s="1">
        <f t="shared" si="20"/>
        <v>411.42676072390026</v>
      </c>
    </row>
    <row r="154" spans="1:5" ht="15.75">
      <c r="A154" s="1">
        <v>560.4</v>
      </c>
      <c r="B154" s="1">
        <v>1.2867</v>
      </c>
      <c r="C154" s="1">
        <f t="shared" si="21"/>
        <v>1.3161397848983654</v>
      </c>
      <c r="D154" s="14">
        <f t="shared" si="19"/>
        <v>1.4091530158088097</v>
      </c>
      <c r="E154" s="1">
        <f t="shared" si="20"/>
        <v>420.65216055923213</v>
      </c>
    </row>
    <row r="155" spans="1:5" ht="15.75">
      <c r="A155" s="1">
        <v>563.4</v>
      </c>
      <c r="B155" s="1">
        <v>1.5157</v>
      </c>
      <c r="C155" s="1">
        <f t="shared" si="21"/>
        <v>1.5507917071937616</v>
      </c>
      <c r="D155" s="14">
        <f t="shared" si="19"/>
        <v>1.4091813953949581</v>
      </c>
      <c r="E155" s="1">
        <f t="shared" si="20"/>
        <v>422.7810561079554</v>
      </c>
    </row>
    <row r="156" spans="1:5" ht="15.75">
      <c r="A156" s="1">
        <v>566.4</v>
      </c>
      <c r="B156" s="1">
        <v>1.3198</v>
      </c>
      <c r="C156" s="1">
        <f t="shared" si="21"/>
        <v>1.3507152885283151</v>
      </c>
      <c r="D156" s="14">
        <f t="shared" si="19"/>
        <v>1.4092088243437741</v>
      </c>
      <c r="E156" s="1">
        <f t="shared" si="20"/>
        <v>424.90991021969216</v>
      </c>
    </row>
    <row r="157" spans="1:5" ht="15.75">
      <c r="A157" s="1">
        <v>569.9</v>
      </c>
      <c r="B157" s="1">
        <v>1.306</v>
      </c>
      <c r="C157" s="1">
        <f t="shared" si="21"/>
        <v>1.3370065882784032</v>
      </c>
      <c r="D157" s="14">
        <f t="shared" si="19"/>
        <v>1.40923966568398</v>
      </c>
      <c r="E157" s="1">
        <f t="shared" si="20"/>
        <v>427.3935189948548</v>
      </c>
    </row>
    <row r="158" spans="1:5" ht="15.75">
      <c r="A158" s="1">
        <v>572.9</v>
      </c>
      <c r="B158" s="1">
        <v>1.3491</v>
      </c>
      <c r="C158" s="1">
        <f t="shared" si="21"/>
        <v>1.381496911690234</v>
      </c>
      <c r="D158" s="14">
        <f t="shared" si="19"/>
        <v>1.4092651426818839</v>
      </c>
      <c r="E158" s="1">
        <f t="shared" si="20"/>
        <v>429.5222880313832</v>
      </c>
    </row>
    <row r="159" spans="1:5" ht="15.75">
      <c r="A159" s="1">
        <v>575.9</v>
      </c>
      <c r="B159" s="1">
        <v>1.2536</v>
      </c>
      <c r="C159" s="1">
        <f t="shared" si="21"/>
        <v>1.284044676487825</v>
      </c>
      <c r="D159" s="14">
        <f aca="true" t="shared" si="22" ref="D159:D174">$G$18^(1-$G$20*EXP(-A159/$G$22))*0.6^($G$20*EXP(-A159/$G$22))</f>
        <v>1.4092897662212052</v>
      </c>
      <c r="E159" s="1">
        <f t="shared" si="20"/>
        <v>431.6510198734117</v>
      </c>
    </row>
    <row r="160" spans="1:5" ht="15.75">
      <c r="A160" s="1">
        <v>579.3</v>
      </c>
      <c r="B160" s="1">
        <v>1.568</v>
      </c>
      <c r="C160" s="1">
        <f t="shared" si="21"/>
        <v>1.606563629630652</v>
      </c>
      <c r="D160" s="14">
        <f t="shared" si="22"/>
        <v>1.4093166772025745</v>
      </c>
      <c r="E160" s="1">
        <f t="shared" si="20"/>
        <v>434.06353655968894</v>
      </c>
    </row>
    <row r="161" spans="1:5" ht="15.75">
      <c r="A161" s="1">
        <v>582.3</v>
      </c>
      <c r="B161" s="1">
        <v>1.5044</v>
      </c>
      <c r="C161" s="1">
        <f t="shared" si="21"/>
        <v>1.541808753600436</v>
      </c>
      <c r="D161" s="14">
        <f t="shared" si="22"/>
        <v>1.4093395743320103</v>
      </c>
      <c r="E161" s="1">
        <f t="shared" si="20"/>
        <v>436.1921931692374</v>
      </c>
    </row>
    <row r="162" spans="1:5" ht="15.75">
      <c r="A162" s="1">
        <v>585.5</v>
      </c>
      <c r="B162" s="1">
        <v>1.2495</v>
      </c>
      <c r="C162" s="1">
        <f t="shared" si="21"/>
        <v>1.2809329757169015</v>
      </c>
      <c r="D162" s="14">
        <f t="shared" si="22"/>
        <v>1.4093631530838144</v>
      </c>
      <c r="E162" s="1">
        <f t="shared" si="20"/>
        <v>438.4627222326645</v>
      </c>
    </row>
    <row r="163" spans="1:5" ht="15.75">
      <c r="A163" s="1">
        <v>588.9</v>
      </c>
      <c r="B163" s="1">
        <v>0.9724</v>
      </c>
      <c r="C163" s="1">
        <f t="shared" si="21"/>
        <v>0.9971619682227728</v>
      </c>
      <c r="D163" s="14">
        <f t="shared" si="22"/>
        <v>1.4093872840183743</v>
      </c>
      <c r="E163" s="1">
        <f t="shared" si="20"/>
        <v>440.8751180578248</v>
      </c>
    </row>
    <row r="164" spans="1:5" ht="15.75">
      <c r="A164" s="1">
        <v>591.9</v>
      </c>
      <c r="B164" s="1">
        <v>1.1067</v>
      </c>
      <c r="C164" s="1">
        <f t="shared" si="21"/>
        <v>1.135182997559519</v>
      </c>
      <c r="D164" s="14">
        <f t="shared" si="22"/>
        <v>1.4094078157156527</v>
      </c>
      <c r="E164" s="1">
        <f t="shared" si="20"/>
        <v>443.0036716010565</v>
      </c>
    </row>
    <row r="165" spans="1:5" ht="15.75">
      <c r="A165" s="1">
        <v>594.6</v>
      </c>
      <c r="B165" s="1">
        <v>1.2093</v>
      </c>
      <c r="C165" s="1">
        <f t="shared" si="21"/>
        <v>1.24071972073723</v>
      </c>
      <c r="D165" s="14">
        <f t="shared" si="22"/>
        <v>1.4094257054572104</v>
      </c>
      <c r="E165" s="1">
        <f t="shared" si="20"/>
        <v>444.9193454741424</v>
      </c>
    </row>
    <row r="166" spans="1:5" ht="15.75">
      <c r="A166" s="1">
        <v>598.2</v>
      </c>
      <c r="B166" s="1">
        <v>1.118</v>
      </c>
      <c r="C166" s="1">
        <f t="shared" si="21"/>
        <v>1.1474126056233112</v>
      </c>
      <c r="D166" s="14">
        <f t="shared" si="22"/>
        <v>1.4094487207543342</v>
      </c>
      <c r="E166" s="1">
        <f t="shared" si="20"/>
        <v>447.4735355961309</v>
      </c>
    </row>
    <row r="167" spans="1:5" ht="15.75">
      <c r="A167" s="1">
        <v>601.4</v>
      </c>
      <c r="B167" s="1">
        <v>1.3244</v>
      </c>
      <c r="C167" s="1">
        <f aca="true" t="shared" si="23" ref="C167:C182">B167*(1+($I$27+$I$28*A167)/(1282900)+($I$29+A167*$I$30-$I$31)/400)</f>
        <v>1.3596269858950574</v>
      </c>
      <c r="D167" s="14">
        <f t="shared" si="22"/>
        <v>1.4094684034567557</v>
      </c>
      <c r="E167" s="1">
        <f t="shared" si="20"/>
        <v>449.74389511050657</v>
      </c>
    </row>
    <row r="168" spans="1:5" ht="15.75">
      <c r="A168" s="1">
        <v>604.4</v>
      </c>
      <c r="B168" s="1">
        <v>1.3621</v>
      </c>
      <c r="C168" s="1">
        <f t="shared" si="23"/>
        <v>1.3987003429343863</v>
      </c>
      <c r="D168" s="14">
        <f t="shared" si="22"/>
        <v>1.4094862173921174</v>
      </c>
      <c r="E168" s="1">
        <f t="shared" si="20"/>
        <v>451.8723302544491</v>
      </c>
    </row>
    <row r="169" spans="1:5" ht="15.75">
      <c r="A169" s="1">
        <v>607.8</v>
      </c>
      <c r="B169" s="1">
        <v>1.3516</v>
      </c>
      <c r="C169" s="1">
        <f t="shared" si="23"/>
        <v>1.3883349729498535</v>
      </c>
      <c r="D169" s="14">
        <f t="shared" si="22"/>
        <v>1.40950568608228</v>
      </c>
      <c r="E169" s="1">
        <f t="shared" si="20"/>
        <v>454.2845234322221</v>
      </c>
    </row>
    <row r="170" spans="1:5" ht="15.75">
      <c r="A170" s="1">
        <v>610.8</v>
      </c>
      <c r="B170" s="1">
        <v>1.2733</v>
      </c>
      <c r="C170" s="1">
        <f t="shared" si="23"/>
        <v>1.3082533018292577</v>
      </c>
      <c r="D170" s="14">
        <f t="shared" si="22"/>
        <v>1.4095222508791274</v>
      </c>
      <c r="E170" s="1">
        <f t="shared" si="20"/>
        <v>456.4129041641537</v>
      </c>
    </row>
    <row r="171" spans="1:5" ht="15.75">
      <c r="A171" s="1">
        <v>617.4</v>
      </c>
      <c r="B171" s="1">
        <v>1.3616</v>
      </c>
      <c r="C171" s="1">
        <f t="shared" si="23"/>
        <v>1.3997922320529144</v>
      </c>
      <c r="D171" s="14">
        <f t="shared" si="22"/>
        <v>1.4095567659386563</v>
      </c>
      <c r="E171" s="1">
        <f t="shared" si="20"/>
        <v>461.0952271180682</v>
      </c>
    </row>
    <row r="172" spans="1:5" ht="15.75">
      <c r="A172" s="1">
        <v>620.4</v>
      </c>
      <c r="B172" s="1">
        <v>1.7572</v>
      </c>
      <c r="C172" s="1">
        <f t="shared" si="23"/>
        <v>1.8069667167660552</v>
      </c>
      <c r="D172" s="14">
        <f t="shared" si="22"/>
        <v>1.4095716192747707</v>
      </c>
      <c r="E172" s="1">
        <f t="shared" si="20"/>
        <v>463.22353330625856</v>
      </c>
    </row>
    <row r="173" spans="1:5" ht="15.75">
      <c r="A173" s="1">
        <v>623.4</v>
      </c>
      <c r="B173" s="1">
        <v>1.3102</v>
      </c>
      <c r="C173" s="1">
        <f t="shared" si="23"/>
        <v>1.347663435985436</v>
      </c>
      <c r="D173" s="14">
        <f t="shared" si="22"/>
        <v>1.40958597492984</v>
      </c>
      <c r="E173" s="1">
        <f t="shared" si="20"/>
        <v>465.3518178191272</v>
      </c>
    </row>
    <row r="174" spans="1:5" ht="15.75">
      <c r="A174" s="1">
        <v>645.85</v>
      </c>
      <c r="B174" s="1">
        <v>1.509</v>
      </c>
      <c r="C174" s="1">
        <f t="shared" si="23"/>
        <v>1.5552202430095396</v>
      </c>
      <c r="D174" s="14">
        <f t="shared" si="22"/>
        <v>1.4096791909924196</v>
      </c>
      <c r="E174" s="1">
        <f t="shared" si="20"/>
        <v>481.2774270949477</v>
      </c>
    </row>
    <row r="175" spans="1:5" ht="15.75">
      <c r="A175" s="1">
        <v>648.9</v>
      </c>
      <c r="B175" s="1">
        <v>1.4152</v>
      </c>
      <c r="C175" s="1">
        <f t="shared" si="23"/>
        <v>1.4589386357084018</v>
      </c>
      <c r="D175" s="14">
        <f aca="true" t="shared" si="24" ref="D175:D183">$G$18^(1-$G$20*EXP(-A175/$G$22))*0.6^($G$20*EXP(-A175/$G$22))</f>
        <v>1.4096901182606207</v>
      </c>
      <c r="E175" s="1">
        <f t="shared" si="20"/>
        <v>483.4410231650991</v>
      </c>
    </row>
    <row r="176" spans="1:5" ht="15.75">
      <c r="A176" s="1">
        <v>655.45</v>
      </c>
      <c r="B176" s="1">
        <v>1.3939</v>
      </c>
      <c r="C176" s="1">
        <f t="shared" si="23"/>
        <v>1.437808354726303</v>
      </c>
      <c r="D176" s="14">
        <f t="shared" si="24"/>
        <v>1.409712343573816</v>
      </c>
      <c r="E176" s="1">
        <f t="shared" si="20"/>
        <v>488.0873611430975</v>
      </c>
    </row>
    <row r="177" spans="1:5" ht="15.75">
      <c r="A177" s="1">
        <v>658.3</v>
      </c>
      <c r="B177" s="1">
        <v>1.3252</v>
      </c>
      <c r="C177" s="1">
        <f t="shared" si="23"/>
        <v>1.3672868079410891</v>
      </c>
      <c r="D177" s="14">
        <f t="shared" si="24"/>
        <v>1.4097215095715343</v>
      </c>
      <c r="E177" s="1">
        <f t="shared" si="20"/>
        <v>490.1090370419537</v>
      </c>
    </row>
    <row r="178" spans="1:5" ht="15.75">
      <c r="A178" s="1">
        <v>661.4</v>
      </c>
      <c r="B178" s="1">
        <v>1.3943</v>
      </c>
      <c r="C178" s="1">
        <f t="shared" si="23"/>
        <v>1.438973345018486</v>
      </c>
      <c r="D178" s="14">
        <f t="shared" si="24"/>
        <v>1.409731148324205</v>
      </c>
      <c r="E178" s="1">
        <f t="shared" si="20"/>
        <v>492.3080378966096</v>
      </c>
    </row>
    <row r="179" spans="1:5" ht="15.75">
      <c r="A179" s="1">
        <v>664.8</v>
      </c>
      <c r="B179" s="1">
        <v>1.3302</v>
      </c>
      <c r="C179" s="1">
        <f t="shared" si="23"/>
        <v>1.3732297540292746</v>
      </c>
      <c r="D179" s="14">
        <f t="shared" si="24"/>
        <v>1.4097413367335474</v>
      </c>
      <c r="E179" s="1">
        <f t="shared" si="20"/>
        <v>494.719827855098</v>
      </c>
    </row>
    <row r="180" spans="1:5" ht="15.75">
      <c r="A180" s="1">
        <v>667.8</v>
      </c>
      <c r="B180" s="1">
        <v>1.4102</v>
      </c>
      <c r="C180" s="1">
        <f t="shared" si="23"/>
        <v>1.4562013031522922</v>
      </c>
      <c r="D180" s="14">
        <f t="shared" si="24"/>
        <v>1.4097500054164962</v>
      </c>
      <c r="E180" s="1">
        <f t="shared" si="20"/>
        <v>496.84786473289444</v>
      </c>
    </row>
    <row r="181" spans="1:5" ht="15.75">
      <c r="A181" s="1">
        <v>670.8</v>
      </c>
      <c r="B181" s="1">
        <v>1.5236</v>
      </c>
      <c r="C181" s="1">
        <f t="shared" si="23"/>
        <v>1.5737149936030461</v>
      </c>
      <c r="D181" s="14">
        <f t="shared" si="24"/>
        <v>1.409758383607388</v>
      </c>
      <c r="E181" s="1">
        <f t="shared" si="20"/>
        <v>498.9758889637725</v>
      </c>
    </row>
    <row r="182" spans="1:5" ht="15.75">
      <c r="A182" s="1">
        <v>674.4</v>
      </c>
      <c r="B182" s="1">
        <v>1.455</v>
      </c>
      <c r="C182" s="1">
        <f t="shared" si="23"/>
        <v>1.5033336146867236</v>
      </c>
      <c r="D182" s="14">
        <f t="shared" si="24"/>
        <v>1.4097680676677908</v>
      </c>
      <c r="E182" s="1">
        <f t="shared" si="20"/>
        <v>501.5295004992895</v>
      </c>
    </row>
    <row r="183" spans="1:5" ht="15.75">
      <c r="A183" s="1">
        <v>677.4</v>
      </c>
      <c r="B183" s="1">
        <v>1.4282</v>
      </c>
      <c r="C183" s="1">
        <f>B183*(1+($I$27+$I$28*A183)/(1282900)+($I$29+A183*$I$30-$I$31)/400)</f>
        <v>1.4760319258179777</v>
      </c>
      <c r="D183" s="14">
        <f t="shared" si="24"/>
        <v>1.4097758405777374</v>
      </c>
      <c r="E183" s="1">
        <f t="shared" si="20"/>
        <v>503.657498379272</v>
      </c>
    </row>
    <row r="184" ht="15.75">
      <c r="E18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">
      <selection activeCell="A14" sqref="A14:IV14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2.2</v>
      </c>
      <c r="C3" s="1">
        <v>0</v>
      </c>
      <c r="E3" s="2"/>
      <c r="F3" s="4">
        <f>1000*1/SLOPE(C3:C9,B3:B9)</f>
        <v>99.08030624403717</v>
      </c>
      <c r="G3" s="1">
        <f>INTERCEPT(B4:B8,A4:A8)</f>
        <v>2.2625324040843795</v>
      </c>
    </row>
    <row r="4" spans="1:9" ht="15.75">
      <c r="A4" s="1">
        <v>13.3</v>
      </c>
      <c r="B4" s="1">
        <v>3.66</v>
      </c>
      <c r="C4" s="1">
        <f>A4/$G$18</f>
        <v>10.575990561899964</v>
      </c>
      <c r="E4" s="5">
        <f>1000*1/SLOPE(C3:C4,B3:B4)</f>
        <v>138.04853469325633</v>
      </c>
      <c r="F4" s="5" t="s">
        <v>7</v>
      </c>
      <c r="I4" s="6">
        <f>SLOPE(E4:E8,A4:A8)*1000</f>
        <v>-168.68996308896277</v>
      </c>
    </row>
    <row r="5" spans="1:9" ht="15.75">
      <c r="A5" s="1">
        <v>32.3</v>
      </c>
      <c r="B5" s="1">
        <v>4.3</v>
      </c>
      <c r="C5" s="1">
        <f>A5/$G$18</f>
        <v>25.684548507471334</v>
      </c>
      <c r="E5" s="5">
        <f>1000*1/SLOPE(C4:C5,B4:B5)</f>
        <v>42.3600983168346</v>
      </c>
      <c r="F5" s="7">
        <f>CORREL(C3:C9,B3:B9)</f>
        <v>0.995531796749198</v>
      </c>
      <c r="I5" s="6"/>
    </row>
    <row r="6" spans="1:5" ht="15.75">
      <c r="A6" s="1">
        <v>42.3</v>
      </c>
      <c r="B6" s="1">
        <v>5.25</v>
      </c>
      <c r="C6" s="1">
        <f>A6/$G$18</f>
        <v>33.63642111040364</v>
      </c>
      <c r="E6" s="5">
        <f>1000*1/SLOPE(C5:C6,B5:B6)</f>
        <v>119.46871478419467</v>
      </c>
    </row>
    <row r="7" spans="1:6" ht="15.75">
      <c r="A7" s="1">
        <v>51.3</v>
      </c>
      <c r="B7" s="1">
        <v>6.65</v>
      </c>
      <c r="C7" s="1">
        <f>A7/$G$18</f>
        <v>40.79310645304271</v>
      </c>
      <c r="E7" s="5">
        <f>1000*1/SLOPE(C6:C7,B6:B7)</f>
        <v>195.62128736593704</v>
      </c>
      <c r="F7" s="8"/>
    </row>
    <row r="8" spans="1:6" ht="15.75">
      <c r="A8" s="1">
        <v>133.8</v>
      </c>
      <c r="B8" s="1">
        <v>12.7</v>
      </c>
      <c r="C8" s="1">
        <f>A8/$G$18</f>
        <v>106.39605542723422</v>
      </c>
      <c r="E8" s="5">
        <f>1000*1/SLOPE(C7:C8,B7:B8)</f>
        <v>92.22146404394243</v>
      </c>
      <c r="F8" s="4" t="s">
        <v>8</v>
      </c>
    </row>
    <row r="9" spans="5:6" ht="15.75">
      <c r="E9" s="2"/>
      <c r="F9" s="4">
        <f>1000*SLOPE(B3:B9,A3:A9)</f>
        <v>78.0848940397946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0.9955317967491978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6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4">
        <f aca="true" t="shared" si="0" ref="D16:D51">$G$18</f>
        <v>1.257565418781035</v>
      </c>
      <c r="E16" s="1">
        <v>0</v>
      </c>
    </row>
    <row r="17" spans="1:7" ht="15.75">
      <c r="A17" s="1">
        <v>2.25</v>
      </c>
      <c r="B17" s="1">
        <v>1.8246</v>
      </c>
      <c r="C17" s="1">
        <f aca="true" t="shared" si="1" ref="C17:C32">B17*(1+($I$28+$I$29*A17)/(1282900)+($I$30+A17*$I$31-$I$32)/400)</f>
        <v>1.7740956508499348</v>
      </c>
      <c r="D17" s="14">
        <f t="shared" si="0"/>
        <v>1.257565418781035</v>
      </c>
      <c r="E17" s="1">
        <f>E16+(A17-A16)/D17</f>
        <v>1.789171335659768</v>
      </c>
      <c r="G17" s="2" t="s">
        <v>14</v>
      </c>
    </row>
    <row r="18" spans="1:7" ht="15.75">
      <c r="A18" s="1">
        <v>5.55</v>
      </c>
      <c r="B18" s="1">
        <v>1.4608</v>
      </c>
      <c r="C18" s="1">
        <f t="shared" si="1"/>
        <v>1.421313331045265</v>
      </c>
      <c r="D18" s="14">
        <f t="shared" si="0"/>
        <v>1.257565418781035</v>
      </c>
      <c r="E18" s="1">
        <f aca="true" t="shared" si="2" ref="E18:E33">E17+(A18-A17)/D18</f>
        <v>4.413289294627427</v>
      </c>
      <c r="G18" s="1">
        <f>AVERAGE(C17:C999)</f>
        <v>1.257565418781035</v>
      </c>
    </row>
    <row r="19" spans="1:5" ht="15.75">
      <c r="A19" s="1">
        <v>8.55</v>
      </c>
      <c r="B19" s="1">
        <v>1.514</v>
      </c>
      <c r="C19" s="1">
        <f t="shared" si="1"/>
        <v>1.4739683164270663</v>
      </c>
      <c r="D19" s="14">
        <f t="shared" si="0"/>
        <v>1.257565418781035</v>
      </c>
      <c r="E19" s="1">
        <f t="shared" si="2"/>
        <v>6.798851075507119</v>
      </c>
    </row>
    <row r="20" spans="1:7" ht="15.75">
      <c r="A20" s="1">
        <v>11.55</v>
      </c>
      <c r="B20" s="1">
        <v>1.7082</v>
      </c>
      <c r="C20" s="1">
        <f t="shared" si="1"/>
        <v>1.6640410477976433</v>
      </c>
      <c r="D20" s="14">
        <f t="shared" si="0"/>
        <v>1.257565418781035</v>
      </c>
      <c r="E20" s="1">
        <f t="shared" si="2"/>
        <v>9.18441285638681</v>
      </c>
      <c r="G20" s="17"/>
    </row>
    <row r="21" spans="1:5" ht="15.75">
      <c r="A21" s="1">
        <v>15.05</v>
      </c>
      <c r="B21" s="1">
        <v>0.9527</v>
      </c>
      <c r="C21" s="1">
        <f t="shared" si="1"/>
        <v>0.9287272033909534</v>
      </c>
      <c r="D21" s="14">
        <f t="shared" si="0"/>
        <v>1.257565418781035</v>
      </c>
      <c r="E21" s="1">
        <f t="shared" si="2"/>
        <v>11.967568267413116</v>
      </c>
    </row>
    <row r="22" spans="1:5" ht="15.75">
      <c r="A22" s="1">
        <v>18.05</v>
      </c>
      <c r="B22" s="1">
        <v>0.8753</v>
      </c>
      <c r="C22" s="1">
        <f t="shared" si="1"/>
        <v>0.8537911122524913</v>
      </c>
      <c r="D22" s="14">
        <f t="shared" si="0"/>
        <v>1.257565418781035</v>
      </c>
      <c r="E22" s="1">
        <f t="shared" si="2"/>
        <v>14.353130048292806</v>
      </c>
    </row>
    <row r="23" spans="1:5" ht="15.75">
      <c r="A23" s="1">
        <v>21.05</v>
      </c>
      <c r="B23" s="1">
        <v>1.0774</v>
      </c>
      <c r="C23" s="1">
        <f t="shared" si="1"/>
        <v>1.051560376424805</v>
      </c>
      <c r="D23" s="14">
        <f t="shared" si="0"/>
        <v>1.257565418781035</v>
      </c>
      <c r="E23" s="1">
        <f t="shared" si="2"/>
        <v>16.738691829172495</v>
      </c>
    </row>
    <row r="24" spans="1:5" ht="15.75">
      <c r="A24" s="1">
        <v>24.55</v>
      </c>
      <c r="B24" s="1">
        <v>1.1134</v>
      </c>
      <c r="C24" s="1">
        <f t="shared" si="1"/>
        <v>1.0874631672719883</v>
      </c>
      <c r="D24" s="14">
        <f t="shared" si="0"/>
        <v>1.257565418781035</v>
      </c>
      <c r="E24" s="1">
        <f t="shared" si="2"/>
        <v>19.521847240198802</v>
      </c>
    </row>
    <row r="25" spans="1:5" ht="15.75">
      <c r="A25" s="1">
        <v>27.55</v>
      </c>
      <c r="B25" s="1">
        <v>1.2298</v>
      </c>
      <c r="C25" s="1">
        <f t="shared" si="1"/>
        <v>1.2018770029933277</v>
      </c>
      <c r="D25" s="14">
        <f t="shared" si="0"/>
        <v>1.257565418781035</v>
      </c>
      <c r="E25" s="1">
        <f t="shared" si="2"/>
        <v>21.907409021078493</v>
      </c>
    </row>
    <row r="26" spans="1:7" ht="15.75">
      <c r="A26" s="1">
        <v>30.55</v>
      </c>
      <c r="B26" s="1">
        <v>1.3985</v>
      </c>
      <c r="C26" s="1">
        <f t="shared" si="1"/>
        <v>1.3675715157852635</v>
      </c>
      <c r="D26" s="14">
        <f t="shared" si="0"/>
        <v>1.257565418781035</v>
      </c>
      <c r="E26" s="1">
        <f t="shared" si="2"/>
        <v>24.292970801958184</v>
      </c>
      <c r="G26" s="13" t="s">
        <v>17</v>
      </c>
    </row>
    <row r="27" spans="1:5" ht="15.75">
      <c r="A27" s="1">
        <v>34.05</v>
      </c>
      <c r="B27" s="1">
        <v>1.4738</v>
      </c>
      <c r="C27" s="1">
        <f t="shared" si="1"/>
        <v>1.442220421659821</v>
      </c>
      <c r="D27" s="14">
        <f t="shared" si="0"/>
        <v>1.257565418781035</v>
      </c>
      <c r="E27" s="1">
        <f t="shared" si="2"/>
        <v>27.076126212984487</v>
      </c>
    </row>
    <row r="28" spans="1:9" ht="15.75">
      <c r="A28" s="1">
        <v>37.05</v>
      </c>
      <c r="B28" s="1">
        <v>1.365</v>
      </c>
      <c r="C28" s="1">
        <f t="shared" si="1"/>
        <v>1.3365568533212122</v>
      </c>
      <c r="D28" s="14">
        <f t="shared" si="0"/>
        <v>1.257565418781035</v>
      </c>
      <c r="E28" s="1">
        <f t="shared" si="2"/>
        <v>29.461687993864178</v>
      </c>
      <c r="G28" s="2" t="s">
        <v>18</v>
      </c>
      <c r="I28" s="1">
        <v>4975</v>
      </c>
    </row>
    <row r="29" spans="1:9" ht="15.75">
      <c r="A29" s="1">
        <v>40.05</v>
      </c>
      <c r="B29" s="1">
        <v>1.483</v>
      </c>
      <c r="C29" s="1">
        <f t="shared" si="1"/>
        <v>1.452972773347658</v>
      </c>
      <c r="D29" s="14">
        <f t="shared" si="0"/>
        <v>1.257565418781035</v>
      </c>
      <c r="E29" s="1">
        <f t="shared" si="2"/>
        <v>31.84724977474387</v>
      </c>
      <c r="G29" s="2" t="s">
        <v>19</v>
      </c>
      <c r="I29" s="1">
        <v>1.8</v>
      </c>
    </row>
    <row r="30" spans="1:9" ht="15.75">
      <c r="A30" s="1">
        <v>43.55</v>
      </c>
      <c r="B30" s="1">
        <v>1.1239</v>
      </c>
      <c r="C30" s="1">
        <f t="shared" si="1"/>
        <v>1.101917110988593</v>
      </c>
      <c r="D30" s="14">
        <f t="shared" si="0"/>
        <v>1.257565418781035</v>
      </c>
      <c r="E30" s="1">
        <f t="shared" si="2"/>
        <v>34.63040518577017</v>
      </c>
      <c r="G30" s="2" t="s">
        <v>20</v>
      </c>
      <c r="I30" s="1">
        <f>B3</f>
        <v>2.2</v>
      </c>
    </row>
    <row r="31" spans="1:9" ht="15.75">
      <c r="A31" s="1">
        <v>46.55</v>
      </c>
      <c r="B31" s="1">
        <v>1.0887</v>
      </c>
      <c r="C31" s="1">
        <f t="shared" si="1"/>
        <v>1.068047769605637</v>
      </c>
      <c r="D31" s="14">
        <f t="shared" si="0"/>
        <v>1.257565418781035</v>
      </c>
      <c r="E31" s="1">
        <f t="shared" si="2"/>
        <v>37.01596696664986</v>
      </c>
      <c r="G31" s="2" t="s">
        <v>21</v>
      </c>
      <c r="I31" s="1">
        <f>F9/1000</f>
        <v>0.0780848940397946</v>
      </c>
    </row>
    <row r="32" spans="1:9" ht="15.75">
      <c r="A32" s="1">
        <v>49.55</v>
      </c>
      <c r="B32" s="1">
        <v>1.1431</v>
      </c>
      <c r="C32" s="1">
        <f t="shared" si="1"/>
        <v>1.122090074892562</v>
      </c>
      <c r="D32" s="14">
        <f t="shared" si="0"/>
        <v>1.257565418781035</v>
      </c>
      <c r="E32" s="1">
        <f t="shared" si="2"/>
        <v>39.401528747529554</v>
      </c>
      <c r="G32" s="2" t="s">
        <v>22</v>
      </c>
      <c r="I32" s="1">
        <v>15</v>
      </c>
    </row>
    <row r="33" spans="1:5" ht="15.75">
      <c r="A33" s="1">
        <v>52.5</v>
      </c>
      <c r="B33" s="1">
        <v>1.2896</v>
      </c>
      <c r="C33" s="1">
        <f aca="true" t="shared" si="3" ref="C33:C48">B33*(1+($I$28+$I$29*A33)/(1282900)+($I$30+A33*$I$31-$I$32)/400)</f>
        <v>1.2666454248452754</v>
      </c>
      <c r="D33" s="14">
        <f t="shared" si="0"/>
        <v>1.257565418781035</v>
      </c>
      <c r="E33" s="1">
        <f t="shared" si="2"/>
        <v>41.747331165394584</v>
      </c>
    </row>
    <row r="34" spans="1:5" ht="15.75">
      <c r="A34" s="1">
        <v>55.4</v>
      </c>
      <c r="B34" s="1">
        <v>1.3344</v>
      </c>
      <c r="C34" s="1">
        <f t="shared" si="3"/>
        <v>1.3114088494830112</v>
      </c>
      <c r="D34" s="14">
        <f t="shared" si="0"/>
        <v>1.257565418781035</v>
      </c>
      <c r="E34" s="1">
        <f aca="true" t="shared" si="4" ref="E34:E49">E33+(A34-A33)/D34</f>
        <v>44.05337422024495</v>
      </c>
    </row>
    <row r="35" spans="1:5" ht="15.75">
      <c r="A35" s="1">
        <v>58.5</v>
      </c>
      <c r="B35" s="1">
        <v>1.3566</v>
      </c>
      <c r="C35" s="1">
        <f t="shared" si="3"/>
        <v>1.3340532106301213</v>
      </c>
      <c r="D35" s="14">
        <f t="shared" si="0"/>
        <v>1.257565418781035</v>
      </c>
      <c r="E35" s="1">
        <f t="shared" si="4"/>
        <v>46.518454727153966</v>
      </c>
    </row>
    <row r="36" spans="1:5" ht="15.75">
      <c r="A36" s="1">
        <v>62.3</v>
      </c>
      <c r="B36" s="1">
        <v>1.2536</v>
      </c>
      <c r="C36" s="1">
        <f t="shared" si="3"/>
        <v>1.2337016904250948</v>
      </c>
      <c r="D36" s="14">
        <f t="shared" si="0"/>
        <v>1.257565418781035</v>
      </c>
      <c r="E36" s="1">
        <f t="shared" si="4"/>
        <v>49.54016631626824</v>
      </c>
    </row>
    <row r="37" spans="1:5" ht="15.75">
      <c r="A37" s="1">
        <v>65.3</v>
      </c>
      <c r="B37" s="1">
        <v>1.1825</v>
      </c>
      <c r="C37" s="1">
        <f t="shared" si="3"/>
        <v>1.1644277488038257</v>
      </c>
      <c r="D37" s="14">
        <f t="shared" si="0"/>
        <v>1.257565418781035</v>
      </c>
      <c r="E37" s="1">
        <f t="shared" si="4"/>
        <v>51.92572809714793</v>
      </c>
    </row>
    <row r="38" spans="1:5" ht="15.75">
      <c r="A38" s="1">
        <v>68.3</v>
      </c>
      <c r="B38" s="1">
        <v>1.2122</v>
      </c>
      <c r="C38" s="1">
        <f t="shared" si="3"/>
        <v>1.1943888523221318</v>
      </c>
      <c r="D38" s="14">
        <f t="shared" si="0"/>
        <v>1.257565418781035</v>
      </c>
      <c r="E38" s="1">
        <f t="shared" si="4"/>
        <v>54.31128987802762</v>
      </c>
    </row>
    <row r="39" spans="1:5" ht="15.75">
      <c r="A39" s="1">
        <v>72</v>
      </c>
      <c r="B39" s="1">
        <v>1.1088</v>
      </c>
      <c r="C39" s="1">
        <f t="shared" si="3"/>
        <v>1.0933147596123904</v>
      </c>
      <c r="D39" s="14">
        <f t="shared" si="0"/>
        <v>1.257565418781035</v>
      </c>
      <c r="E39" s="1">
        <f t="shared" si="4"/>
        <v>57.25348274111258</v>
      </c>
    </row>
    <row r="40" spans="1:5" ht="15.75">
      <c r="A40" s="1">
        <v>75</v>
      </c>
      <c r="B40" s="1">
        <v>1.1628</v>
      </c>
      <c r="C40" s="1">
        <f t="shared" si="3"/>
        <v>1.1472464811291923</v>
      </c>
      <c r="D40" s="14">
        <f t="shared" si="0"/>
        <v>1.257565418781035</v>
      </c>
      <c r="E40" s="1">
        <f t="shared" si="4"/>
        <v>59.63904452199227</v>
      </c>
    </row>
    <row r="41" spans="1:5" ht="15.75">
      <c r="A41" s="1">
        <v>78</v>
      </c>
      <c r="B41" s="1">
        <v>1.2172</v>
      </c>
      <c r="C41" s="1">
        <f t="shared" si="3"/>
        <v>1.2016367915759025</v>
      </c>
      <c r="D41" s="14">
        <f t="shared" si="0"/>
        <v>1.257565418781035</v>
      </c>
      <c r="E41" s="1">
        <f t="shared" si="4"/>
        <v>62.02460630287196</v>
      </c>
    </row>
    <row r="42" spans="1:5" ht="15.75">
      <c r="A42" s="1">
        <v>81.5</v>
      </c>
      <c r="B42" s="1">
        <v>1.2465</v>
      </c>
      <c r="C42" s="1">
        <f t="shared" si="3"/>
        <v>1.2314199430555455</v>
      </c>
      <c r="D42" s="14">
        <f t="shared" si="0"/>
        <v>1.257565418781035</v>
      </c>
      <c r="E42" s="1">
        <f t="shared" si="4"/>
        <v>64.80776171389826</v>
      </c>
    </row>
    <row r="43" spans="1:5" ht="15.75">
      <c r="A43" s="1">
        <v>84.5</v>
      </c>
      <c r="B43" s="1">
        <v>1.2193</v>
      </c>
      <c r="C43" s="1">
        <f t="shared" si="3"/>
        <v>1.2052682056010156</v>
      </c>
      <c r="D43" s="14">
        <f t="shared" si="0"/>
        <v>1.257565418781035</v>
      </c>
      <c r="E43" s="1">
        <f t="shared" si="4"/>
        <v>67.19332349477796</v>
      </c>
    </row>
    <row r="44" spans="1:5" ht="15.75">
      <c r="A44" s="1">
        <v>87.5</v>
      </c>
      <c r="B44" s="1">
        <v>1.3164</v>
      </c>
      <c r="C44" s="1">
        <f t="shared" si="3"/>
        <v>1.3020272448013763</v>
      </c>
      <c r="D44" s="14">
        <f t="shared" si="0"/>
        <v>1.257565418781035</v>
      </c>
      <c r="E44" s="1">
        <f t="shared" si="4"/>
        <v>69.57888527565765</v>
      </c>
    </row>
    <row r="45" spans="1:5" ht="15.75">
      <c r="A45" s="1">
        <v>91</v>
      </c>
      <c r="B45" s="1">
        <v>1.4073</v>
      </c>
      <c r="C45" s="1">
        <f t="shared" si="3"/>
        <v>1.3929032164076636</v>
      </c>
      <c r="D45" s="14">
        <f t="shared" si="0"/>
        <v>1.257565418781035</v>
      </c>
      <c r="E45" s="1">
        <f t="shared" si="4"/>
        <v>72.36204068668395</v>
      </c>
    </row>
    <row r="46" spans="1:5" ht="15.75">
      <c r="A46" s="1">
        <v>94</v>
      </c>
      <c r="B46" s="1">
        <v>1.2432</v>
      </c>
      <c r="C46" s="1">
        <f t="shared" si="3"/>
        <v>1.231215268050037</v>
      </c>
      <c r="D46" s="14">
        <f t="shared" si="0"/>
        <v>1.257565418781035</v>
      </c>
      <c r="E46" s="1">
        <f t="shared" si="4"/>
        <v>74.74760246756364</v>
      </c>
    </row>
    <row r="47" spans="1:5" ht="15.75">
      <c r="A47" s="1">
        <v>97</v>
      </c>
      <c r="B47" s="1">
        <v>1.3118</v>
      </c>
      <c r="C47" s="1">
        <f t="shared" si="3"/>
        <v>1.2999277082579075</v>
      </c>
      <c r="D47" s="14">
        <f t="shared" si="0"/>
        <v>1.257565418781035</v>
      </c>
      <c r="E47" s="1">
        <f t="shared" si="4"/>
        <v>77.13316424844334</v>
      </c>
    </row>
    <row r="48" spans="1:5" ht="15.75">
      <c r="A48" s="1">
        <v>100.55</v>
      </c>
      <c r="B48" s="1">
        <v>1.1678</v>
      </c>
      <c r="C48" s="1">
        <f t="shared" si="3"/>
        <v>1.1580460694445929</v>
      </c>
      <c r="D48" s="14">
        <f t="shared" si="0"/>
        <v>1.257565418781035</v>
      </c>
      <c r="E48" s="1">
        <f t="shared" si="4"/>
        <v>79.9560790224843</v>
      </c>
    </row>
    <row r="49" spans="1:5" ht="15.75">
      <c r="A49" s="1">
        <v>103.55</v>
      </c>
      <c r="B49" s="1">
        <v>1.3072</v>
      </c>
      <c r="C49" s="1">
        <f>B49*(1+($I$28+$I$29*A49)/(1282900)+($I$30+A49*$I$31-$I$32)/400)</f>
        <v>1.297052791728034</v>
      </c>
      <c r="D49" s="14">
        <f t="shared" si="0"/>
        <v>1.257565418781035</v>
      </c>
      <c r="E49" s="1">
        <f t="shared" si="4"/>
        <v>82.34164080336399</v>
      </c>
    </row>
    <row r="50" spans="1:5" ht="15.75">
      <c r="A50" s="1">
        <v>106.55</v>
      </c>
      <c r="B50" s="1">
        <v>1.3068</v>
      </c>
      <c r="C50" s="1">
        <f>B50*(1+($I$28+$I$29*A50)/(1282900)+($I$30+A50*$I$31-$I$32)/400)</f>
        <v>1.2974267073956116</v>
      </c>
      <c r="D50" s="14">
        <f t="shared" si="0"/>
        <v>1.257565418781035</v>
      </c>
      <c r="E50" s="1">
        <f>E49+(A50-A49)/D50</f>
        <v>84.72720258424368</v>
      </c>
    </row>
    <row r="51" spans="1:5" ht="15.75">
      <c r="A51" s="1">
        <v>113.05</v>
      </c>
      <c r="B51" s="1">
        <v>1.3122</v>
      </c>
      <c r="C51" s="1">
        <f>B51*(1+($I$28+$I$29*A51)/(1282900)+($I$30+A51*$I$31-$I$32)/400)</f>
        <v>1.3044649657132819</v>
      </c>
      <c r="D51" s="14">
        <f t="shared" si="0"/>
        <v>1.257565418781035</v>
      </c>
      <c r="E51" s="1">
        <f>E50+(A51-A50)/D51</f>
        <v>89.89591977614968</v>
      </c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1"/>
      <c r="B1" s="11" t="s">
        <v>23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2.2</v>
      </c>
      <c r="C3" s="1">
        <v>0</v>
      </c>
      <c r="E3" s="2"/>
      <c r="F3" s="4">
        <f>1000*1/SLOPE(C3:C9,B3:B9)</f>
        <v>81.95507364664331</v>
      </c>
      <c r="G3" s="1">
        <f>INTERCEPT(B4:B6,A4:A6)</f>
        <v>3.1165082780004862</v>
      </c>
    </row>
    <row r="4" spans="1:9" ht="15.75">
      <c r="A4" s="1">
        <v>26.6</v>
      </c>
      <c r="B4" s="1">
        <v>4.22</v>
      </c>
      <c r="C4" s="1">
        <f>(A4-$A$3)/2/3*(1/($G$16*(0.6/$G$16)^$G$18)+4/($G$16*(0.6/$G$16)^($G$18*EXP(-((A4+$A$3)/2)/$G$20)))+1/($G$16*(0.6/$G$16)^($G$18*EXP(-(A4/$G$20)))))</f>
        <v>24.55229712135134</v>
      </c>
      <c r="E4" s="5">
        <f>1000*1/SLOPE(C3:C4,B3:B4)</f>
        <v>82.27336081899044</v>
      </c>
      <c r="F4" s="5" t="s">
        <v>7</v>
      </c>
      <c r="I4" s="6">
        <f>SLOPE(E4:E10,A4:A10)*1000</f>
        <v>-1411.8730346561338</v>
      </c>
    </row>
    <row r="5" spans="1:9" ht="15.75">
      <c r="A5" s="1">
        <v>36.4</v>
      </c>
      <c r="B5" s="1">
        <v>5.68</v>
      </c>
      <c r="C5" s="1">
        <f>(A5-$A$3)/2/3*(1/($G$16*(0.6/$G$16)^$G$18)+4/($G$16*(0.6/$G$16)^($G$18*EXP(-((A5+$A$3)/2)/$G$20)))+1/($G$16*(0.6/$G$16)^($G$18*EXP(-(A5/$G$20)))))</f>
        <v>32.970192698783926</v>
      </c>
      <c r="E5" s="5">
        <f>1000*1/SLOPE(C4:C5,B4:B5)</f>
        <v>173.44002269570763</v>
      </c>
      <c r="F5" s="7">
        <f>CORREL(C3:C9,B3:B9)</f>
        <v>0.9785432284495889</v>
      </c>
      <c r="I5" s="6"/>
    </row>
    <row r="6" spans="1:5" ht="15.75">
      <c r="A6" s="1">
        <v>74.7</v>
      </c>
      <c r="B6" s="1">
        <v>7.24</v>
      </c>
      <c r="C6" s="1">
        <f>(A6-$A$3)/2/3*(1/($G$16*(0.6/$G$16)^$G$18)+4/($G$16*(0.6/$G$16)^($G$18*EXP(-((A6+$A$3)/2)/$G$20)))+1/($G$16*(0.6/$G$16)^($G$18*EXP(-(A6/$G$20)))))</f>
        <v>64.8077851149587</v>
      </c>
      <c r="E6" s="5">
        <f>1000*1/SLOPE(C5:C6,B5:B6)</f>
        <v>48.99867991297825</v>
      </c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67.56026337892709</v>
      </c>
    </row>
    <row r="10" spans="5:6" ht="15.75">
      <c r="E10" s="2"/>
      <c r="F10" s="5" t="s">
        <v>9</v>
      </c>
    </row>
    <row r="12" spans="1:9" ht="15.75">
      <c r="A12" s="9"/>
      <c r="B12" s="9"/>
      <c r="C12" s="9"/>
      <c r="D12" s="15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6" t="s">
        <v>11</v>
      </c>
      <c r="E13" s="1" t="s">
        <v>12</v>
      </c>
      <c r="G13" s="2" t="s">
        <v>13</v>
      </c>
      <c r="H13" s="2"/>
      <c r="I13" s="2"/>
    </row>
    <row r="14" spans="1:5" ht="15.75">
      <c r="A14" s="12">
        <v>0</v>
      </c>
      <c r="C14" s="11"/>
      <c r="D14" s="14">
        <f aca="true" t="shared" si="0" ref="D14:D29">$G$16^(1-$G$18*EXP(-A14/$G$20))*0.6^($G$18*EXP(-A14/$G$20))</f>
        <v>0.997333839138984</v>
      </c>
      <c r="E14" s="1">
        <v>0</v>
      </c>
    </row>
    <row r="15" spans="1:7" ht="15.75">
      <c r="A15" s="1">
        <v>2.2</v>
      </c>
      <c r="B15" s="1">
        <v>1.074</v>
      </c>
      <c r="C15" s="1">
        <f aca="true" t="shared" si="1" ref="C15:C30">B15*(1+($H$26+$H$27*A15)/(1282900)+($H$28+A15*$H$29-$H$30)/400)</f>
        <v>1.074</v>
      </c>
      <c r="D15" s="14">
        <f t="shared" si="0"/>
        <v>1.0157994801469905</v>
      </c>
      <c r="E15" s="1">
        <f>E14+(A15-A14)/D15</f>
        <v>2.1657817738611667</v>
      </c>
      <c r="G15" s="2" t="s">
        <v>14</v>
      </c>
    </row>
    <row r="16" spans="1:7" ht="15.75">
      <c r="A16" s="1">
        <v>2.25</v>
      </c>
      <c r="B16" s="1">
        <v>1.0464</v>
      </c>
      <c r="C16" s="1">
        <f t="shared" si="1"/>
        <v>1.0464</v>
      </c>
      <c r="D16" s="14">
        <f t="shared" si="0"/>
        <v>1.016204328674947</v>
      </c>
      <c r="E16" s="1">
        <f aca="true" t="shared" si="2" ref="E16:E31">E15+(A16-A15)/D16</f>
        <v>2.214984477086409</v>
      </c>
      <c r="G16" s="2">
        <v>1.24</v>
      </c>
    </row>
    <row r="17" spans="1:5" ht="15.75">
      <c r="A17" s="1">
        <v>5.2</v>
      </c>
      <c r="B17" s="1">
        <v>1.095</v>
      </c>
      <c r="C17" s="1">
        <f t="shared" si="1"/>
        <v>1.095</v>
      </c>
      <c r="D17" s="14">
        <f t="shared" si="0"/>
        <v>1.0389681289484385</v>
      </c>
      <c r="E17" s="1">
        <f t="shared" si="2"/>
        <v>5.054340101003147</v>
      </c>
    </row>
    <row r="18" spans="1:7" ht="15.75">
      <c r="A18" s="1">
        <v>5.25</v>
      </c>
      <c r="B18" s="1">
        <v>0.9795</v>
      </c>
      <c r="C18" s="1">
        <f t="shared" si="1"/>
        <v>0.9795</v>
      </c>
      <c r="D18" s="14">
        <f t="shared" si="0"/>
        <v>1.0393353788439184</v>
      </c>
      <c r="E18" s="1">
        <f t="shared" si="2"/>
        <v>5.102447767708014</v>
      </c>
      <c r="G18" s="2">
        <v>0.3</v>
      </c>
    </row>
    <row r="19" spans="1:7" ht="15.75">
      <c r="A19" s="1">
        <v>9.8</v>
      </c>
      <c r="B19" s="1">
        <v>1.104</v>
      </c>
      <c r="C19" s="1">
        <f t="shared" si="1"/>
        <v>1.104</v>
      </c>
      <c r="D19" s="14">
        <f t="shared" si="0"/>
        <v>1.0703179926542787</v>
      </c>
      <c r="E19" s="1">
        <f t="shared" si="2"/>
        <v>9.353520842464487</v>
      </c>
      <c r="G19" s="2" t="s">
        <v>16</v>
      </c>
    </row>
    <row r="20" spans="1:7" ht="15.75">
      <c r="A20" s="1">
        <v>12.8</v>
      </c>
      <c r="B20" s="1">
        <v>1.1469</v>
      </c>
      <c r="C20" s="1">
        <f t="shared" si="1"/>
        <v>1.1469</v>
      </c>
      <c r="D20" s="14">
        <f t="shared" si="0"/>
        <v>1.0882774042822851</v>
      </c>
      <c r="E20" s="1">
        <f t="shared" si="2"/>
        <v>12.110170928366518</v>
      </c>
      <c r="G20" s="2">
        <v>25</v>
      </c>
    </row>
    <row r="21" spans="1:5" ht="15.75">
      <c r="A21" s="1">
        <v>15.8</v>
      </c>
      <c r="B21" s="1">
        <v>1.186</v>
      </c>
      <c r="C21" s="1">
        <f t="shared" si="1"/>
        <v>1.186</v>
      </c>
      <c r="D21" s="14">
        <f t="shared" si="0"/>
        <v>1.1044579767386977</v>
      </c>
      <c r="E21" s="1">
        <f t="shared" si="2"/>
        <v>14.826435433837844</v>
      </c>
    </row>
    <row r="22" spans="1:5" ht="15.75">
      <c r="A22" s="1">
        <v>18.71</v>
      </c>
      <c r="B22" s="1">
        <v>1.1917</v>
      </c>
      <c r="C22" s="1">
        <f t="shared" si="1"/>
        <v>1.1917</v>
      </c>
      <c r="D22" s="14">
        <f t="shared" si="0"/>
        <v>1.118595794646066</v>
      </c>
      <c r="E22" s="1">
        <f t="shared" si="2"/>
        <v>17.427911332395777</v>
      </c>
    </row>
    <row r="23" spans="1:5" ht="15.75">
      <c r="A23" s="1">
        <v>19.3</v>
      </c>
      <c r="B23" s="1">
        <v>1.181</v>
      </c>
      <c r="C23" s="1">
        <f t="shared" si="1"/>
        <v>1.181</v>
      </c>
      <c r="D23" s="14">
        <f t="shared" si="0"/>
        <v>1.1212872472878193</v>
      </c>
      <c r="E23" s="1">
        <f t="shared" si="2"/>
        <v>17.954092292205225</v>
      </c>
    </row>
    <row r="24" spans="1:7" ht="15.75">
      <c r="A24" s="1">
        <v>21.31</v>
      </c>
      <c r="B24" s="1">
        <v>1.0326</v>
      </c>
      <c r="C24" s="1">
        <f t="shared" si="1"/>
        <v>1.0326</v>
      </c>
      <c r="D24" s="14">
        <f t="shared" si="0"/>
        <v>1.130038402013196</v>
      </c>
      <c r="E24" s="1">
        <f t="shared" si="2"/>
        <v>19.73279290664375</v>
      </c>
      <c r="G24" s="13" t="s">
        <v>17</v>
      </c>
    </row>
    <row r="25" spans="1:5" ht="15.75">
      <c r="A25" s="1">
        <v>22.3</v>
      </c>
      <c r="B25" s="1">
        <v>1.104</v>
      </c>
      <c r="C25" s="1">
        <f t="shared" si="1"/>
        <v>1.104</v>
      </c>
      <c r="D25" s="14">
        <f t="shared" si="0"/>
        <v>1.134119983224803</v>
      </c>
      <c r="E25" s="1">
        <f t="shared" si="2"/>
        <v>20.605716419714206</v>
      </c>
    </row>
    <row r="26" spans="1:9" ht="15.75">
      <c r="A26" s="1">
        <v>23.68</v>
      </c>
      <c r="B26" s="1">
        <v>1.1021</v>
      </c>
      <c r="C26" s="1">
        <f t="shared" si="1"/>
        <v>1.1021</v>
      </c>
      <c r="D26" s="14">
        <f t="shared" si="0"/>
        <v>1.139569242530573</v>
      </c>
      <c r="E26" s="1">
        <f t="shared" si="2"/>
        <v>21.816700314765214</v>
      </c>
      <c r="G26" s="2" t="s">
        <v>18</v>
      </c>
      <c r="I26" s="1">
        <v>4689</v>
      </c>
    </row>
    <row r="27" spans="1:9" ht="15.75">
      <c r="A27" s="1">
        <v>25.3</v>
      </c>
      <c r="B27" s="1">
        <v>1.249</v>
      </c>
      <c r="C27" s="1">
        <f t="shared" si="1"/>
        <v>1.249</v>
      </c>
      <c r="D27" s="14">
        <f t="shared" si="0"/>
        <v>1.1456244399154847</v>
      </c>
      <c r="E27" s="1">
        <f t="shared" si="2"/>
        <v>23.23077629250842</v>
      </c>
      <c r="G27" s="2" t="s">
        <v>19</v>
      </c>
      <c r="I27" s="1">
        <v>1.8</v>
      </c>
    </row>
    <row r="28" spans="1:9" ht="15.75">
      <c r="A28" s="1">
        <v>28.64</v>
      </c>
      <c r="B28" s="1">
        <v>1.1184</v>
      </c>
      <c r="C28" s="1">
        <f t="shared" si="1"/>
        <v>1.1184</v>
      </c>
      <c r="D28" s="14">
        <f t="shared" si="0"/>
        <v>1.1570223831228867</v>
      </c>
      <c r="E28" s="1">
        <f t="shared" si="2"/>
        <v>26.117496591717412</v>
      </c>
      <c r="G28" s="2" t="s">
        <v>20</v>
      </c>
      <c r="I28" s="1">
        <f>B3</f>
        <v>2.2</v>
      </c>
    </row>
    <row r="29" spans="1:9" ht="15.75">
      <c r="A29" s="1">
        <v>28.8</v>
      </c>
      <c r="B29" s="1">
        <v>1.254</v>
      </c>
      <c r="C29" s="1">
        <f t="shared" si="1"/>
        <v>1.254</v>
      </c>
      <c r="D29" s="14">
        <f t="shared" si="0"/>
        <v>1.1575337364853553</v>
      </c>
      <c r="E29" s="1">
        <f t="shared" si="2"/>
        <v>26.255721504699917</v>
      </c>
      <c r="G29" s="2" t="s">
        <v>21</v>
      </c>
      <c r="I29" s="1">
        <f>F9/1000</f>
        <v>0.0675602633789271</v>
      </c>
    </row>
    <row r="30" spans="1:9" ht="15.75">
      <c r="A30" s="1">
        <v>30.14</v>
      </c>
      <c r="B30" s="1">
        <v>1.1871</v>
      </c>
      <c r="C30" s="1">
        <f t="shared" si="1"/>
        <v>1.1871</v>
      </c>
      <c r="D30" s="14">
        <f aca="true" t="shared" si="3" ref="D30:D45">$G$16^(1-$G$18*EXP(-A30/$G$20))*0.6^($G$18*EXP(-A30/$G$20))</f>
        <v>1.1616986350808136</v>
      </c>
      <c r="E30" s="1">
        <f t="shared" si="2"/>
        <v>27.409204826049248</v>
      </c>
      <c r="G30" s="2" t="s">
        <v>22</v>
      </c>
      <c r="I30" s="1">
        <v>15</v>
      </c>
    </row>
    <row r="31" spans="1:5" ht="15.75">
      <c r="A31" s="1">
        <v>31.8</v>
      </c>
      <c r="B31" s="1">
        <v>1.205</v>
      </c>
      <c r="C31" s="1">
        <f aca="true" t="shared" si="4" ref="C31:C46">B31*(1+($H$26+$H$27*A31)/(1282900)+($H$28+A31*$H$29-$H$30)/400)</f>
        <v>1.205</v>
      </c>
      <c r="D31" s="14">
        <f t="shared" si="3"/>
        <v>1.166576927085397</v>
      </c>
      <c r="E31" s="1">
        <f t="shared" si="2"/>
        <v>28.832171422986306</v>
      </c>
    </row>
    <row r="32" spans="1:5" ht="15.75">
      <c r="A32" s="1">
        <v>34.8</v>
      </c>
      <c r="B32" s="1">
        <v>1.324</v>
      </c>
      <c r="C32" s="1">
        <f t="shared" si="4"/>
        <v>1.324</v>
      </c>
      <c r="D32" s="14">
        <f t="shared" si="3"/>
        <v>1.1746566180300821</v>
      </c>
      <c r="E32" s="1">
        <f aca="true" t="shared" si="5" ref="E32:E47">E31+(A32-A31)/D32</f>
        <v>31.386109275080514</v>
      </c>
    </row>
    <row r="33" spans="1:5" ht="15.75">
      <c r="A33" s="1">
        <v>38.3</v>
      </c>
      <c r="B33" s="1">
        <v>1.324</v>
      </c>
      <c r="C33" s="1">
        <f t="shared" si="4"/>
        <v>1.324</v>
      </c>
      <c r="D33" s="14">
        <f t="shared" si="3"/>
        <v>1.182993658053124</v>
      </c>
      <c r="E33" s="1">
        <f t="shared" si="5"/>
        <v>34.344705017478674</v>
      </c>
    </row>
    <row r="34" spans="1:5" ht="15.75">
      <c r="A34" s="1">
        <v>41.3</v>
      </c>
      <c r="B34" s="1">
        <v>1.168</v>
      </c>
      <c r="C34" s="1">
        <f t="shared" si="4"/>
        <v>1.168</v>
      </c>
      <c r="D34" s="14">
        <f t="shared" si="3"/>
        <v>1.1893061919921628</v>
      </c>
      <c r="E34" s="1">
        <f t="shared" si="5"/>
        <v>36.867184106715406</v>
      </c>
    </row>
    <row r="35" spans="1:5" ht="15.75">
      <c r="A35" s="1">
        <v>43.77</v>
      </c>
      <c r="B35" s="1">
        <v>1.21</v>
      </c>
      <c r="C35" s="1">
        <f t="shared" si="4"/>
        <v>1.21</v>
      </c>
      <c r="D35" s="14">
        <f t="shared" si="3"/>
        <v>1.1939856094634702</v>
      </c>
      <c r="E35" s="1">
        <f t="shared" si="5"/>
        <v>38.93588575640273</v>
      </c>
    </row>
    <row r="36" spans="1:5" ht="15.75">
      <c r="A36" s="1">
        <v>47.85</v>
      </c>
      <c r="B36" s="1">
        <v>1.258</v>
      </c>
      <c r="C36" s="1">
        <f t="shared" si="4"/>
        <v>1.258</v>
      </c>
      <c r="D36" s="14">
        <f t="shared" si="3"/>
        <v>1.2008036113365688</v>
      </c>
      <c r="E36" s="1">
        <f t="shared" si="5"/>
        <v>42.33361038138009</v>
      </c>
    </row>
    <row r="37" spans="1:5" ht="15.75">
      <c r="A37" s="1">
        <v>50.85</v>
      </c>
      <c r="B37" s="1">
        <v>1.216</v>
      </c>
      <c r="C37" s="1">
        <f t="shared" si="4"/>
        <v>1.216</v>
      </c>
      <c r="D37" s="14">
        <f t="shared" si="3"/>
        <v>1.2051730496286697</v>
      </c>
      <c r="E37" s="1">
        <f t="shared" si="5"/>
        <v>44.8228794543355</v>
      </c>
    </row>
    <row r="38" spans="1:5" ht="15.75">
      <c r="A38" s="1">
        <v>53.85</v>
      </c>
      <c r="B38" s="1">
        <v>1.188</v>
      </c>
      <c r="C38" s="1">
        <f t="shared" si="4"/>
        <v>1.188</v>
      </c>
      <c r="D38" s="14">
        <f t="shared" si="3"/>
        <v>1.2090616960849472</v>
      </c>
      <c r="E38" s="1">
        <f t="shared" si="5"/>
        <v>47.304142411978006</v>
      </c>
    </row>
    <row r="39" spans="1:5" ht="15.75">
      <c r="A39" s="1">
        <v>79.35</v>
      </c>
      <c r="B39" s="1">
        <v>1.109</v>
      </c>
      <c r="C39" s="1">
        <f t="shared" si="4"/>
        <v>1.109</v>
      </c>
      <c r="D39" s="14">
        <f t="shared" si="3"/>
        <v>1.2287535813392088</v>
      </c>
      <c r="E39" s="1">
        <f t="shared" si="5"/>
        <v>68.05687948413184</v>
      </c>
    </row>
    <row r="40" spans="1:5" ht="15.75">
      <c r="A40" s="1">
        <v>85.75</v>
      </c>
      <c r="B40" s="1">
        <v>1.056</v>
      </c>
      <c r="C40" s="1">
        <f t="shared" si="4"/>
        <v>1.056</v>
      </c>
      <c r="D40" s="14">
        <f t="shared" si="3"/>
        <v>1.2312847248088672</v>
      </c>
      <c r="E40" s="1">
        <f t="shared" si="5"/>
        <v>73.25470243364782</v>
      </c>
    </row>
    <row r="41" spans="1:5" ht="15.75">
      <c r="A41" s="1">
        <v>95.46</v>
      </c>
      <c r="B41" s="1">
        <v>1.218</v>
      </c>
      <c r="C41" s="1">
        <f t="shared" si="4"/>
        <v>1.218</v>
      </c>
      <c r="D41" s="14">
        <f t="shared" si="3"/>
        <v>1.234083108576108</v>
      </c>
      <c r="E41" s="1">
        <f t="shared" si="5"/>
        <v>81.12289213053415</v>
      </c>
    </row>
    <row r="42" spans="1:5" ht="15.75">
      <c r="A42" s="1">
        <v>104.65</v>
      </c>
      <c r="B42" s="1">
        <v>1.571</v>
      </c>
      <c r="C42" s="1">
        <f t="shared" si="4"/>
        <v>1.571</v>
      </c>
      <c r="D42" s="14">
        <f t="shared" si="3"/>
        <v>1.235900166457518</v>
      </c>
      <c r="E42" s="1">
        <f t="shared" si="5"/>
        <v>88.5587678180838</v>
      </c>
    </row>
    <row r="43" spans="1:5" ht="15.75">
      <c r="A43" s="1">
        <v>114.3</v>
      </c>
      <c r="B43" s="1">
        <v>1.221</v>
      </c>
      <c r="C43" s="1">
        <f t="shared" si="4"/>
        <v>1.221</v>
      </c>
      <c r="D43" s="14">
        <f t="shared" si="3"/>
        <v>1.237211576465044</v>
      </c>
      <c r="E43" s="1">
        <f t="shared" si="5"/>
        <v>96.35856551119295</v>
      </c>
    </row>
    <row r="44" spans="1:5" ht="15.75">
      <c r="A44" s="1">
        <v>115.5</v>
      </c>
      <c r="B44" s="1">
        <v>1.272</v>
      </c>
      <c r="C44" s="1">
        <f t="shared" si="4"/>
        <v>1.272</v>
      </c>
      <c r="D44" s="14">
        <f t="shared" si="3"/>
        <v>1.2373421191572849</v>
      </c>
      <c r="E44" s="1">
        <f t="shared" si="5"/>
        <v>97.32838621107932</v>
      </c>
    </row>
    <row r="45" spans="1:5" ht="15.75">
      <c r="A45" s="1">
        <v>123.8</v>
      </c>
      <c r="B45" s="1">
        <v>1.203</v>
      </c>
      <c r="C45" s="1">
        <f t="shared" si="4"/>
        <v>1.203</v>
      </c>
      <c r="D45" s="14">
        <f t="shared" si="3"/>
        <v>1.2380924262669726</v>
      </c>
      <c r="E45" s="1">
        <f t="shared" si="5"/>
        <v>104.03224759001182</v>
      </c>
    </row>
    <row r="46" spans="1:5" ht="15.75">
      <c r="A46" s="1">
        <v>126.8</v>
      </c>
      <c r="B46" s="1">
        <v>1.177</v>
      </c>
      <c r="C46" s="1">
        <f t="shared" si="4"/>
        <v>1.177</v>
      </c>
      <c r="D46" s="14">
        <f aca="true" t="shared" si="6" ref="D46:D61">$G$16^(1-$G$18*EXP(-A46/$G$20))*0.6^($G$18*EXP(-A46/$G$20))</f>
        <v>1.2383079866309628</v>
      </c>
      <c r="E46" s="1">
        <f t="shared" si="5"/>
        <v>106.45490821433843</v>
      </c>
    </row>
    <row r="47" spans="1:5" ht="15.75">
      <c r="A47" s="1">
        <v>136.3</v>
      </c>
      <c r="B47" s="1">
        <v>1.316</v>
      </c>
      <c r="C47" s="1">
        <f aca="true" t="shared" si="7" ref="C47:C62">B47*(1+($H$26+$H$27*A47)/(1282900)+($H$28+A47*$H$29-$H$30)/400)</f>
        <v>1.316</v>
      </c>
      <c r="D47" s="14">
        <f t="shared" si="6"/>
        <v>1.2388426476282743</v>
      </c>
      <c r="E47" s="1">
        <f t="shared" si="5"/>
        <v>114.12335587247118</v>
      </c>
    </row>
    <row r="48" spans="1:5" ht="15.75">
      <c r="A48" s="1">
        <v>139.3</v>
      </c>
      <c r="B48" s="1">
        <v>1.534</v>
      </c>
      <c r="C48" s="1">
        <f t="shared" si="7"/>
        <v>1.534</v>
      </c>
      <c r="D48" s="14">
        <f t="shared" si="6"/>
        <v>1.238973466341578</v>
      </c>
      <c r="E48" s="1">
        <f aca="true" t="shared" si="8" ref="E48:E63">E47+(A48-A47)/D48</f>
        <v>116.54471523286036</v>
      </c>
    </row>
    <row r="49" spans="1:5" ht="15.75">
      <c r="A49" s="1">
        <v>145.7</v>
      </c>
      <c r="B49" s="1">
        <v>1.183</v>
      </c>
      <c r="C49" s="1">
        <f t="shared" si="7"/>
        <v>1.183</v>
      </c>
      <c r="D49" s="14">
        <f t="shared" si="6"/>
        <v>1.2392052428939877</v>
      </c>
      <c r="E49" s="1">
        <f t="shared" si="8"/>
        <v>121.70931571909917</v>
      </c>
    </row>
    <row r="50" spans="1:5" ht="15.75">
      <c r="A50" s="1">
        <v>152.4</v>
      </c>
      <c r="B50" s="1">
        <v>1.095</v>
      </c>
      <c r="C50" s="1">
        <f t="shared" si="7"/>
        <v>1.095</v>
      </c>
      <c r="D50" s="14">
        <f t="shared" si="6"/>
        <v>1.2393920382935388</v>
      </c>
      <c r="E50" s="1">
        <f t="shared" si="8"/>
        <v>127.11519198180692</v>
      </c>
    </row>
    <row r="51" spans="1:5" ht="15.75">
      <c r="A51" s="1">
        <v>152.4</v>
      </c>
      <c r="B51" s="1">
        <v>1.298</v>
      </c>
      <c r="C51" s="1">
        <f t="shared" si="7"/>
        <v>1.298</v>
      </c>
      <c r="D51" s="14">
        <f t="shared" si="6"/>
        <v>1.2393920382935388</v>
      </c>
      <c r="E51" s="1">
        <f t="shared" si="8"/>
        <v>127.11519198180692</v>
      </c>
    </row>
    <row r="52" spans="1:5" ht="15.75">
      <c r="A52" s="1">
        <v>161.35</v>
      </c>
      <c r="B52" s="1">
        <v>1.224</v>
      </c>
      <c r="C52" s="1">
        <f t="shared" si="7"/>
        <v>1.224</v>
      </c>
      <c r="D52" s="14">
        <f t="shared" si="6"/>
        <v>1.239574958980328</v>
      </c>
      <c r="E52" s="1">
        <f t="shared" si="8"/>
        <v>134.33540882723452</v>
      </c>
    </row>
    <row r="53" spans="1:5" ht="15.75">
      <c r="A53" s="1">
        <v>171.13</v>
      </c>
      <c r="B53" s="1">
        <v>1.15</v>
      </c>
      <c r="C53" s="1">
        <f t="shared" si="7"/>
        <v>1.15</v>
      </c>
      <c r="D53" s="14">
        <f t="shared" si="6"/>
        <v>1.239712552229595</v>
      </c>
      <c r="E53" s="1">
        <f t="shared" si="8"/>
        <v>142.22433435469722</v>
      </c>
    </row>
    <row r="54" spans="1:5" ht="15.75">
      <c r="A54" s="1">
        <v>174.24</v>
      </c>
      <c r="B54" s="1">
        <v>1.22</v>
      </c>
      <c r="C54" s="1">
        <f t="shared" si="7"/>
        <v>1.22</v>
      </c>
      <c r="D54" s="14">
        <f t="shared" si="6"/>
        <v>1.239746172542598</v>
      </c>
      <c r="E54" s="1">
        <f t="shared" si="8"/>
        <v>144.73291237564945</v>
      </c>
    </row>
    <row r="55" spans="1:5" ht="15.75">
      <c r="A55" s="1">
        <v>177.35</v>
      </c>
      <c r="B55" s="1">
        <v>1.23</v>
      </c>
      <c r="C55" s="1">
        <f t="shared" si="7"/>
        <v>1.23</v>
      </c>
      <c r="D55" s="14">
        <f t="shared" si="6"/>
        <v>1.239775860929945</v>
      </c>
      <c r="E55" s="1">
        <f t="shared" si="8"/>
        <v>147.2414303247465</v>
      </c>
    </row>
    <row r="56" spans="1:5" ht="15.75">
      <c r="A56" s="1">
        <v>199.1</v>
      </c>
      <c r="B56" s="1">
        <v>1.26</v>
      </c>
      <c r="C56" s="1">
        <f t="shared" si="7"/>
        <v>1.26</v>
      </c>
      <c r="D56" s="14">
        <f t="shared" si="6"/>
        <v>1.2399060916576046</v>
      </c>
      <c r="E56" s="1">
        <f t="shared" si="8"/>
        <v>164.78308137907987</v>
      </c>
    </row>
    <row r="57" spans="1:5" ht="15.75">
      <c r="A57" s="1">
        <v>199.4</v>
      </c>
      <c r="B57" s="1">
        <v>1.3</v>
      </c>
      <c r="C57" s="1">
        <f t="shared" si="7"/>
        <v>1.3</v>
      </c>
      <c r="D57" s="14">
        <f t="shared" si="6"/>
        <v>1.2399072117813656</v>
      </c>
      <c r="E57" s="1">
        <f t="shared" si="8"/>
        <v>165.02503496814643</v>
      </c>
    </row>
    <row r="58" spans="1:5" ht="15.75">
      <c r="A58" s="1">
        <v>199.8</v>
      </c>
      <c r="B58" s="1">
        <v>1.3</v>
      </c>
      <c r="C58" s="1">
        <f t="shared" si="7"/>
        <v>1.3</v>
      </c>
      <c r="D58" s="14">
        <f t="shared" si="6"/>
        <v>1.2399086845248317</v>
      </c>
      <c r="E58" s="1">
        <f t="shared" si="8"/>
        <v>165.34763937038375</v>
      </c>
    </row>
    <row r="59" spans="1:5" ht="15.75">
      <c r="A59" s="1">
        <v>200.2</v>
      </c>
      <c r="B59" s="1">
        <v>1.27</v>
      </c>
      <c r="C59" s="1">
        <f t="shared" si="7"/>
        <v>1.27</v>
      </c>
      <c r="D59" s="14">
        <f t="shared" si="6"/>
        <v>1.23991013389362</v>
      </c>
      <c r="E59" s="1">
        <f t="shared" si="8"/>
        <v>165.67024339551892</v>
      </c>
    </row>
    <row r="60" spans="1:5" ht="15.75">
      <c r="A60" s="1">
        <v>218.8</v>
      </c>
      <c r="B60" s="1">
        <v>1.226</v>
      </c>
      <c r="C60" s="1">
        <f t="shared" si="7"/>
        <v>1.226</v>
      </c>
      <c r="D60" s="14">
        <f t="shared" si="6"/>
        <v>1.2399572939809047</v>
      </c>
      <c r="E60" s="1">
        <f t="shared" si="8"/>
        <v>180.67076001838132</v>
      </c>
    </row>
    <row r="61" spans="1:5" ht="15.75">
      <c r="A61" s="1">
        <v>221.8</v>
      </c>
      <c r="B61" s="1">
        <v>1.2817</v>
      </c>
      <c r="C61" s="1">
        <f t="shared" si="7"/>
        <v>1.2817</v>
      </c>
      <c r="D61" s="14">
        <f t="shared" si="6"/>
        <v>1.239962123085137</v>
      </c>
      <c r="E61" s="1">
        <f t="shared" si="8"/>
        <v>183.09018876071718</v>
      </c>
    </row>
    <row r="62" spans="1:5" ht="15.75">
      <c r="A62" s="1">
        <v>231.4</v>
      </c>
      <c r="B62" s="1">
        <v>1.2151</v>
      </c>
      <c r="C62" s="1">
        <f t="shared" si="7"/>
        <v>1.2151</v>
      </c>
      <c r="D62" s="14">
        <f aca="true" t="shared" si="9" ref="D62:D67">$G$16^(1-$G$18*EXP(-A62/$G$20))*0.6^($G$18*EXP(-A62/$G$20))</f>
        <v>1.239974200717277</v>
      </c>
      <c r="E62" s="1">
        <f t="shared" si="8"/>
        <v>190.8322853256673</v>
      </c>
    </row>
    <row r="63" spans="1:5" ht="15.75">
      <c r="A63" s="1">
        <v>246.9</v>
      </c>
      <c r="B63" s="1">
        <v>1.203</v>
      </c>
      <c r="C63" s="1">
        <f>B63*(1+($H$26+$H$27*A63)/(1282900)+($H$28+A63*$H$29-$H$30)/400)</f>
        <v>1.203</v>
      </c>
      <c r="D63" s="14">
        <f t="shared" si="9"/>
        <v>1.2399861213526537</v>
      </c>
      <c r="E63" s="1">
        <f t="shared" si="8"/>
        <v>203.33242523295243</v>
      </c>
    </row>
    <row r="64" spans="1:5" ht="15.75">
      <c r="A64" s="1">
        <v>259.7</v>
      </c>
      <c r="B64" s="1">
        <v>1.4165</v>
      </c>
      <c r="C64" s="1">
        <f>B64*(1+($H$26+$H$27*A64)/(1282900)+($H$28+A64*$H$29-$H$30)/400)</f>
        <v>1.4165</v>
      </c>
      <c r="D64" s="14">
        <f t="shared" si="9"/>
        <v>1.239991682566453</v>
      </c>
      <c r="E64" s="1">
        <f>E63+(A64-A63)/D64</f>
        <v>213.65507511839957</v>
      </c>
    </row>
    <row r="65" spans="1:5" ht="15.75">
      <c r="A65" s="1">
        <v>262.8</v>
      </c>
      <c r="B65" s="1">
        <v>1.4215</v>
      </c>
      <c r="C65" s="1">
        <f>B65*(1+($H$26+$H$27*A65)/(1282900)+($H$28+A65*$H$29-$H$30)/400)</f>
        <v>1.4215</v>
      </c>
      <c r="D65" s="14">
        <f t="shared" si="9"/>
        <v>1.239992652544003</v>
      </c>
      <c r="E65" s="1">
        <f>E64+(A65-A64)/D65</f>
        <v>216.1550899319067</v>
      </c>
    </row>
    <row r="66" spans="1:5" ht="15.75">
      <c r="A66" s="1">
        <v>269.3</v>
      </c>
      <c r="B66" s="1">
        <v>1.008</v>
      </c>
      <c r="C66" s="1">
        <f>B66*(1+($H$26+$H$27*A66)/(1282900)+($H$28+A66*$H$29-$H$30)/400)</f>
        <v>1.008</v>
      </c>
      <c r="D66" s="14">
        <f t="shared" si="9"/>
        <v>1.2399943347285591</v>
      </c>
      <c r="E66" s="1">
        <f>E65+(A66-A65)/D66</f>
        <v>221.39704936507047</v>
      </c>
    </row>
    <row r="67" spans="1:5" ht="15.75">
      <c r="A67" s="1">
        <v>269.3</v>
      </c>
      <c r="B67" s="1">
        <v>0.948</v>
      </c>
      <c r="C67" s="1">
        <f>B67*(1+($H$26+$H$27*A67)/(1282900)+($H$28+A67*$H$29-$H$30)/400)</f>
        <v>0.948</v>
      </c>
      <c r="D67" s="14">
        <f t="shared" si="9"/>
        <v>1.2399943347285591</v>
      </c>
      <c r="E67" s="1">
        <f>E66+(A67-A66)/D67</f>
        <v>221.39704936507047</v>
      </c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2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10" s="3" customFormat="1" ht="15.75">
      <c r="A1" s="11"/>
      <c r="B1" s="11" t="s">
        <v>23</v>
      </c>
      <c r="C1" s="1" t="s">
        <v>2</v>
      </c>
      <c r="D1" s="14"/>
      <c r="E1" s="2"/>
      <c r="F1" s="2"/>
      <c r="G1" s="1" t="s">
        <v>3</v>
      </c>
      <c r="I1" s="2" t="s">
        <v>4</v>
      </c>
      <c r="J1" s="2"/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2.2</v>
      </c>
      <c r="C3" s="1">
        <v>0</v>
      </c>
      <c r="E3" s="2"/>
      <c r="F3" s="4">
        <f>1000*1/SLOPE(C3:C10,B3:B10)</f>
        <v>52.81430646374967</v>
      </c>
      <c r="G3" s="1">
        <f>INTERCEPT(B4:B10,A4:A10)</f>
        <v>6.290924328613135</v>
      </c>
    </row>
    <row r="4" spans="1:9" ht="15.75">
      <c r="A4" s="1">
        <v>25.1</v>
      </c>
      <c r="B4" s="1">
        <v>5.8</v>
      </c>
      <c r="C4" s="1">
        <f>LN($G$16+$G$18*A4)/$G$18-LN($G$16)/$G$18</f>
        <v>21.46378806143099</v>
      </c>
      <c r="E4" s="5">
        <f aca="true" t="shared" si="0" ref="E4:E10">1000*1/SLOPE(C3:C4,B3:B4)</f>
        <v>167.72435460583793</v>
      </c>
      <c r="F4" s="5" t="s">
        <v>7</v>
      </c>
      <c r="I4" s="6">
        <f>SLOPE(E4:E10,A4:A10)*1000</f>
        <v>-324.5374054204209</v>
      </c>
    </row>
    <row r="5" spans="1:9" ht="15.75">
      <c r="A5" s="1">
        <v>92</v>
      </c>
      <c r="B5" s="1">
        <v>10.3</v>
      </c>
      <c r="C5" s="1">
        <f aca="true" t="shared" si="1" ref="C5:C10">LN($G$16+$G$18*A5)/$G$18-LN($G$16)/$G$18</f>
        <v>77.42554042696156</v>
      </c>
      <c r="E5" s="5">
        <f t="shared" si="0"/>
        <v>80.41206377182287</v>
      </c>
      <c r="F5" s="7">
        <f>CORREL(C3:C10,B3:B10)</f>
        <v>0.9698702439693665</v>
      </c>
      <c r="I5" s="6"/>
    </row>
    <row r="6" spans="1:5" ht="15.75">
      <c r="A6" s="1">
        <v>168</v>
      </c>
      <c r="B6" s="1">
        <v>12.3</v>
      </c>
      <c r="C6" s="1">
        <f t="shared" si="1"/>
        <v>138.91285019067828</v>
      </c>
      <c r="E6" s="5">
        <f t="shared" si="0"/>
        <v>32.52703700463775</v>
      </c>
    </row>
    <row r="7" spans="1:6" ht="15.75">
      <c r="A7" s="1">
        <v>206</v>
      </c>
      <c r="B7" s="1">
        <v>13.7</v>
      </c>
      <c r="C7" s="1">
        <f t="shared" si="1"/>
        <v>168.869349759847</v>
      </c>
      <c r="E7" s="5">
        <f t="shared" si="0"/>
        <v>46.734432264607236</v>
      </c>
      <c r="F7" s="8"/>
    </row>
    <row r="8" spans="1:6" ht="15.75">
      <c r="A8" s="1">
        <v>244</v>
      </c>
      <c r="B8" s="1">
        <v>14.6</v>
      </c>
      <c r="C8" s="1">
        <f t="shared" si="1"/>
        <v>198.32453219783628</v>
      </c>
      <c r="E8" s="5">
        <f t="shared" si="0"/>
        <v>30.55489477597966</v>
      </c>
      <c r="F8" s="4" t="s">
        <v>8</v>
      </c>
    </row>
    <row r="9" spans="1:6" ht="15.75">
      <c r="A9" s="1">
        <v>301</v>
      </c>
      <c r="B9" s="1">
        <v>16.15</v>
      </c>
      <c r="C9" s="1">
        <f t="shared" si="1"/>
        <v>241.60321616436704</v>
      </c>
      <c r="E9" s="5">
        <f t="shared" si="0"/>
        <v>35.81439771132254</v>
      </c>
      <c r="F9" s="4">
        <f>1000*SLOPE(B3:B10,A3:A10)</f>
        <v>39.172810381186636</v>
      </c>
    </row>
    <row r="10" spans="1:6" ht="15.75">
      <c r="A10" s="1">
        <v>377</v>
      </c>
      <c r="B10" s="1">
        <v>18.2</v>
      </c>
      <c r="C10" s="1">
        <f t="shared" si="1"/>
        <v>297.7009651907603</v>
      </c>
      <c r="E10" s="5">
        <f t="shared" si="0"/>
        <v>36.54335575988154</v>
      </c>
      <c r="F10" s="5" t="s">
        <v>9</v>
      </c>
    </row>
    <row r="11" spans="5:6" ht="15.75">
      <c r="E11" s="2"/>
      <c r="F11" s="7">
        <f>CORREL(B3:B10,A3:A10)</f>
        <v>0.964738605980536</v>
      </c>
    </row>
    <row r="13" spans="1:10" s="3" customFormat="1" ht="15.75">
      <c r="A13" s="11"/>
      <c r="B13" s="1"/>
      <c r="C13" s="11" t="s">
        <v>10</v>
      </c>
      <c r="D13" s="16" t="s">
        <v>11</v>
      </c>
      <c r="E13" s="1" t="s">
        <v>12</v>
      </c>
      <c r="F13" s="2" t="s">
        <v>13</v>
      </c>
      <c r="G13" s="2"/>
      <c r="H13" s="2"/>
      <c r="I13" s="2"/>
      <c r="J13" s="2"/>
    </row>
    <row r="14" spans="1:5" ht="15.75">
      <c r="A14" s="1">
        <v>0</v>
      </c>
      <c r="D14" s="14">
        <f>G$16+G$18*A14</f>
        <v>1.1622959033665377</v>
      </c>
      <c r="E14" s="1">
        <v>0</v>
      </c>
    </row>
    <row r="15" spans="1:7" ht="15.75">
      <c r="A15" s="1">
        <v>5.25</v>
      </c>
      <c r="B15" s="1">
        <v>1.22</v>
      </c>
      <c r="C15" s="1">
        <f aca="true" t="shared" si="2" ref="C15:C30">B15*(1+($I$25+$I$26*A15)/(1282900)+($I$27+A15*$I$28-$I$29)/400)</f>
        <v>1.1859336175539705</v>
      </c>
      <c r="D15" s="14">
        <f>G$16+G$18*A15</f>
        <v>1.1652785977756108</v>
      </c>
      <c r="E15" s="1">
        <f>E14+(A15-A14)/D15</f>
        <v>4.505360357618921</v>
      </c>
      <c r="G15" s="2" t="s">
        <v>14</v>
      </c>
    </row>
    <row r="16" spans="1:7" ht="15.75">
      <c r="A16" s="1">
        <v>8.35</v>
      </c>
      <c r="B16" s="1">
        <v>1.18</v>
      </c>
      <c r="C16" s="1">
        <f t="shared" si="2"/>
        <v>1.1474139159112362</v>
      </c>
      <c r="D16" s="14">
        <f>G$16+G$18*A16</f>
        <v>1.1670398078076347</v>
      </c>
      <c r="E16" s="1">
        <f aca="true" t="shared" si="3" ref="E16:E30">E15+(A16-A15)/D16</f>
        <v>7.161653638499857</v>
      </c>
      <c r="G16" s="1">
        <f>INTERCEPT(C14:C991,A14:A991)</f>
        <v>1.1622959033665377</v>
      </c>
    </row>
    <row r="17" spans="1:7" ht="15.75">
      <c r="A17" s="1">
        <v>10.25</v>
      </c>
      <c r="B17" s="1">
        <v>1.33</v>
      </c>
      <c r="C17" s="1">
        <f t="shared" si="2"/>
        <v>1.2935226368768151</v>
      </c>
      <c r="D17" s="14">
        <f>G$16+G$18*A17</f>
        <v>1.168119259117585</v>
      </c>
      <c r="E17" s="1">
        <f t="shared" si="3"/>
        <v>8.788199888097084</v>
      </c>
      <c r="G17" s="2" t="s">
        <v>15</v>
      </c>
    </row>
    <row r="18" spans="1:7" ht="15.75">
      <c r="A18" s="1">
        <v>13.25</v>
      </c>
      <c r="B18" s="1">
        <v>1.06</v>
      </c>
      <c r="C18" s="1">
        <f t="shared" si="2"/>
        <v>1.0312437014655509</v>
      </c>
      <c r="D18" s="14">
        <f>G$16+G$18*A18</f>
        <v>1.1698236559227697</v>
      </c>
      <c r="E18" s="1">
        <f t="shared" si="3"/>
        <v>11.3526889756712</v>
      </c>
      <c r="G18" s="17">
        <f>SLOPE(C14:C991,A14:A991)</f>
        <v>0.0005681322683948695</v>
      </c>
    </row>
    <row r="19" spans="1:5" ht="15.75">
      <c r="A19" s="1">
        <v>17.85</v>
      </c>
      <c r="B19" s="1">
        <v>1.185</v>
      </c>
      <c r="C19" s="1">
        <f t="shared" si="2"/>
        <v>1.1533941041395679</v>
      </c>
      <c r="D19" s="14">
        <f>G$16+G$18*A19</f>
        <v>1.172437064357386</v>
      </c>
      <c r="E19" s="1">
        <f t="shared" si="3"/>
        <v>15.276140510804359</v>
      </c>
    </row>
    <row r="20" spans="1:5" ht="15.75">
      <c r="A20" s="1">
        <v>21.16</v>
      </c>
      <c r="B20" s="1">
        <v>1.393</v>
      </c>
      <c r="C20" s="1">
        <f t="shared" si="2"/>
        <v>1.3563044198335477</v>
      </c>
      <c r="D20" s="14">
        <f>G$16+G$18*A20</f>
        <v>1.1743175821657732</v>
      </c>
      <c r="E20" s="1">
        <f t="shared" si="3"/>
        <v>18.094798810968292</v>
      </c>
    </row>
    <row r="21" spans="1:5" ht="15.75">
      <c r="A21" s="1">
        <v>27.35</v>
      </c>
      <c r="B21" s="1">
        <v>1.133</v>
      </c>
      <c r="C21" s="1">
        <f t="shared" si="2"/>
        <v>1.103850222845386</v>
      </c>
      <c r="D21" s="14">
        <f>G$16+G$18*A21</f>
        <v>1.1778343209071374</v>
      </c>
      <c r="E21" s="1">
        <f t="shared" si="3"/>
        <v>23.350206885028</v>
      </c>
    </row>
    <row r="22" spans="1:5" ht="15.75">
      <c r="A22" s="1">
        <v>30.35</v>
      </c>
      <c r="B22" s="1">
        <v>1.186</v>
      </c>
      <c r="C22" s="1">
        <f t="shared" si="2"/>
        <v>1.1558400753122935</v>
      </c>
      <c r="D22" s="14">
        <f>G$16+G$18*A22</f>
        <v>1.179538717712322</v>
      </c>
      <c r="E22" s="1">
        <f t="shared" si="3"/>
        <v>25.89357401232197</v>
      </c>
    </row>
    <row r="23" spans="1:5" ht="15.75">
      <c r="A23" s="1">
        <v>73.1</v>
      </c>
      <c r="B23" s="1">
        <v>1.221</v>
      </c>
      <c r="C23" s="1">
        <f t="shared" si="2"/>
        <v>1.1951350955103002</v>
      </c>
      <c r="D23" s="14">
        <f>G$16+G$18*A23</f>
        <v>1.2038263721862026</v>
      </c>
      <c r="E23" s="1">
        <f t="shared" si="3"/>
        <v>61.40533965204963</v>
      </c>
    </row>
    <row r="24" spans="1:7" ht="15.75">
      <c r="A24" s="1">
        <v>84.3</v>
      </c>
      <c r="B24" s="1">
        <v>1.082</v>
      </c>
      <c r="C24" s="1">
        <f t="shared" si="2"/>
        <v>1.060283367487739</v>
      </c>
      <c r="D24" s="14">
        <f>G$16+G$18*A24</f>
        <v>1.210189453592225</v>
      </c>
      <c r="E24" s="1">
        <f t="shared" si="3"/>
        <v>70.66008895328909</v>
      </c>
      <c r="G24" s="13" t="s">
        <v>17</v>
      </c>
    </row>
    <row r="25" spans="1:9" ht="15.75">
      <c r="A25" s="1">
        <v>87.3</v>
      </c>
      <c r="B25" s="1">
        <v>1.273</v>
      </c>
      <c r="C25" s="1">
        <f t="shared" si="2"/>
        <v>1.2478292006729539</v>
      </c>
      <c r="D25" s="14">
        <f>G$16+G$18*A25</f>
        <v>1.2118938503974097</v>
      </c>
      <c r="E25" s="1">
        <f t="shared" si="3"/>
        <v>73.1355532846051</v>
      </c>
      <c r="I25" s="1">
        <v>4561</v>
      </c>
    </row>
    <row r="26" spans="1:9" ht="15.75">
      <c r="A26" s="1">
        <v>95.84</v>
      </c>
      <c r="B26" s="1">
        <v>1.308</v>
      </c>
      <c r="C26" s="1">
        <f t="shared" si="2"/>
        <v>1.283246756809667</v>
      </c>
      <c r="D26" s="14">
        <f>G$16+G$18*A26</f>
        <v>1.2167456999695019</v>
      </c>
      <c r="E26" s="1">
        <f t="shared" si="3"/>
        <v>80.15427543847345</v>
      </c>
      <c r="G26" s="2" t="s">
        <v>18</v>
      </c>
      <c r="I26" s="1">
        <v>1.8</v>
      </c>
    </row>
    <row r="27" spans="1:9" ht="15.75">
      <c r="A27" s="1">
        <v>106.35</v>
      </c>
      <c r="B27" s="1">
        <v>1.376</v>
      </c>
      <c r="C27" s="1">
        <f t="shared" si="2"/>
        <v>1.3513964512898593</v>
      </c>
      <c r="D27" s="14">
        <f>G$16+G$18*A27</f>
        <v>1.222716770110332</v>
      </c>
      <c r="E27" s="1">
        <f t="shared" si="3"/>
        <v>88.74988830395465</v>
      </c>
      <c r="G27" s="2" t="s">
        <v>19</v>
      </c>
      <c r="I27" s="1">
        <f>B3</f>
        <v>2.2</v>
      </c>
    </row>
    <row r="28" spans="1:9" ht="15.75">
      <c r="A28" s="1">
        <v>114.38</v>
      </c>
      <c r="B28" s="1">
        <v>0.83</v>
      </c>
      <c r="C28" s="1">
        <f t="shared" si="2"/>
        <v>0.8158212551243924</v>
      </c>
      <c r="D28" s="14">
        <f>G$16+G$18*A28</f>
        <v>1.2272788722255428</v>
      </c>
      <c r="E28" s="1">
        <f t="shared" si="3"/>
        <v>95.29281850647531</v>
      </c>
      <c r="G28" s="2" t="s">
        <v>20</v>
      </c>
      <c r="I28" s="1">
        <f>F9/1000</f>
        <v>0.03917281038118663</v>
      </c>
    </row>
    <row r="29" spans="1:9" ht="15.75">
      <c r="A29" s="1">
        <v>115.85</v>
      </c>
      <c r="B29" s="1">
        <v>1.597</v>
      </c>
      <c r="C29" s="1">
        <f t="shared" si="2"/>
        <v>1.5699519263139663</v>
      </c>
      <c r="D29" s="14">
        <f>G$16+G$18*A29</f>
        <v>1.2281140266600832</v>
      </c>
      <c r="E29" s="1">
        <f t="shared" si="3"/>
        <v>96.48977576621587</v>
      </c>
      <c r="G29" s="2" t="s">
        <v>21</v>
      </c>
      <c r="I29" s="1">
        <v>15</v>
      </c>
    </row>
    <row r="30" spans="1:7" ht="15.75">
      <c r="A30" s="1">
        <v>150.7</v>
      </c>
      <c r="B30" s="1">
        <v>1.299</v>
      </c>
      <c r="C30" s="1">
        <f t="shared" si="2"/>
        <v>1.2814960082233</v>
      </c>
      <c r="D30" s="14">
        <f>G$16+G$18*A30</f>
        <v>1.2479134362136446</v>
      </c>
      <c r="E30" s="1">
        <f t="shared" si="3"/>
        <v>124.41639229960307</v>
      </c>
      <c r="G30" s="2" t="s">
        <v>22</v>
      </c>
    </row>
    <row r="31" spans="1:5" ht="15.75">
      <c r="A31" s="1">
        <v>166.3</v>
      </c>
      <c r="B31" s="1">
        <v>1.19</v>
      </c>
      <c r="C31" s="1">
        <f aca="true" t="shared" si="4" ref="C31:C46">B31*(1+($I$25+$I$26*A31)/(1282900)+($I$27+A31*$I$28-$I$29)/400)</f>
        <v>1.175808837178443</v>
      </c>
      <c r="D31" s="14">
        <f>G$16+G$18*A31</f>
        <v>1.2567762996006044</v>
      </c>
      <c r="E31" s="1">
        <f aca="true" t="shared" si="5" ref="E31:E46">E30+(A31-A30)/D31</f>
        <v>136.8291025050371</v>
      </c>
    </row>
    <row r="32" spans="1:5" ht="15.75">
      <c r="A32" s="1">
        <v>199.8</v>
      </c>
      <c r="B32" s="1">
        <v>1.39</v>
      </c>
      <c r="C32" s="1">
        <f t="shared" si="4"/>
        <v>1.3780493065940544</v>
      </c>
      <c r="D32" s="14">
        <f>G$16+G$18*A32</f>
        <v>1.2758087305918326</v>
      </c>
      <c r="E32" s="1">
        <f t="shared" si="5"/>
        <v>163.0869569911557</v>
      </c>
    </row>
    <row r="33" spans="1:5" ht="15.75">
      <c r="A33" s="1">
        <v>201.3</v>
      </c>
      <c r="B33" s="1">
        <v>1.46</v>
      </c>
      <c r="C33" s="1">
        <f t="shared" si="4"/>
        <v>1.4476650169758718</v>
      </c>
      <c r="D33" s="14">
        <f>G$16+G$18*A33</f>
        <v>1.2766609289944248</v>
      </c>
      <c r="E33" s="1">
        <f t="shared" si="5"/>
        <v>164.2618969974904</v>
      </c>
    </row>
    <row r="34" spans="1:5" ht="15.75">
      <c r="A34" s="1">
        <v>220.4</v>
      </c>
      <c r="B34" s="1">
        <v>1.207</v>
      </c>
      <c r="C34" s="1">
        <f t="shared" si="4"/>
        <v>1.1990925589872923</v>
      </c>
      <c r="D34" s="14">
        <f>G$16+G$18*A34</f>
        <v>1.287512255320767</v>
      </c>
      <c r="E34" s="1">
        <f t="shared" si="5"/>
        <v>179.09670724575594</v>
      </c>
    </row>
    <row r="35" spans="1:5" ht="15.75">
      <c r="A35" s="1">
        <v>223.34</v>
      </c>
      <c r="B35" s="1">
        <v>1.145</v>
      </c>
      <c r="C35" s="1">
        <f t="shared" si="4"/>
        <v>1.1378331324503175</v>
      </c>
      <c r="D35" s="14">
        <f>G$16+G$18*A35</f>
        <v>1.2891825641898478</v>
      </c>
      <c r="E35" s="1">
        <f t="shared" si="5"/>
        <v>181.37722210972134</v>
      </c>
    </row>
    <row r="36" spans="1:5" ht="15.75">
      <c r="A36" s="1">
        <v>239.3</v>
      </c>
      <c r="B36" s="1">
        <v>1.244</v>
      </c>
      <c r="C36" s="1">
        <f t="shared" si="4"/>
        <v>1.238185687285012</v>
      </c>
      <c r="D36" s="14">
        <f>G$16+G$18*A36</f>
        <v>1.29824995519343</v>
      </c>
      <c r="E36" s="1">
        <f t="shared" si="5"/>
        <v>193.67069451552018</v>
      </c>
    </row>
    <row r="37" spans="1:5" ht="15.75">
      <c r="A37" s="1">
        <v>253.67</v>
      </c>
      <c r="B37" s="1">
        <v>1.507</v>
      </c>
      <c r="C37" s="1">
        <f t="shared" si="4"/>
        <v>1.5021076157134206</v>
      </c>
      <c r="D37" s="14">
        <f>G$16+G$18*A37</f>
        <v>1.3064140158902642</v>
      </c>
      <c r="E37" s="1">
        <f t="shared" si="5"/>
        <v>204.67027032013786</v>
      </c>
    </row>
    <row r="38" spans="1:5" ht="15.75">
      <c r="A38" s="1">
        <v>256.84</v>
      </c>
      <c r="B38" s="1">
        <v>0.95</v>
      </c>
      <c r="C38" s="1">
        <f t="shared" si="4"/>
        <v>0.9472150301451419</v>
      </c>
      <c r="D38" s="14">
        <f>G$16+G$18*A38</f>
        <v>1.308214995181076</v>
      </c>
      <c r="E38" s="1">
        <f t="shared" si="5"/>
        <v>207.09341942917342</v>
      </c>
    </row>
    <row r="39" spans="1:5" ht="15.75">
      <c r="A39" s="1">
        <v>264.89</v>
      </c>
      <c r="B39" s="1">
        <v>1.253</v>
      </c>
      <c r="C39" s="1">
        <f t="shared" si="4"/>
        <v>1.2503287296961672</v>
      </c>
      <c r="D39" s="14">
        <f>G$16+G$18*A39</f>
        <v>1.3127884599416546</v>
      </c>
      <c r="E39" s="1">
        <f t="shared" si="5"/>
        <v>213.22540508081283</v>
      </c>
    </row>
    <row r="40" spans="1:5" ht="15.75">
      <c r="A40" s="1">
        <v>274.5</v>
      </c>
      <c r="B40" s="1">
        <v>1.342</v>
      </c>
      <c r="C40" s="1">
        <f t="shared" si="4"/>
        <v>1.3404200776245245</v>
      </c>
      <c r="D40" s="14">
        <f>G$16+G$18*A40</f>
        <v>1.3182482110409293</v>
      </c>
      <c r="E40" s="1">
        <f t="shared" si="5"/>
        <v>220.5153827341196</v>
      </c>
    </row>
    <row r="41" spans="1:5" ht="15.75">
      <c r="A41" s="1">
        <v>321.7</v>
      </c>
      <c r="B41" s="1">
        <v>1.488</v>
      </c>
      <c r="C41" s="1">
        <f t="shared" si="4"/>
        <v>1.493224854849128</v>
      </c>
      <c r="D41" s="14">
        <f>G$16+G$18*A41</f>
        <v>1.3450640541091672</v>
      </c>
      <c r="E41" s="1">
        <f t="shared" si="5"/>
        <v>255.6066483551167</v>
      </c>
    </row>
    <row r="42" spans="1:5" ht="15.75">
      <c r="A42" s="1">
        <v>331.18</v>
      </c>
      <c r="B42" s="1">
        <v>1.387</v>
      </c>
      <c r="C42" s="1">
        <f t="shared" si="4"/>
        <v>1.3931763441551948</v>
      </c>
      <c r="D42" s="14">
        <f>G$16+G$18*A42</f>
        <v>1.3504499480135506</v>
      </c>
      <c r="E42" s="1">
        <f t="shared" si="5"/>
        <v>262.62653088682003</v>
      </c>
    </row>
    <row r="43" spans="1:5" ht="15.75">
      <c r="A43" s="1">
        <v>336.24</v>
      </c>
      <c r="B43" s="1">
        <v>1.549</v>
      </c>
      <c r="C43" s="1">
        <f t="shared" si="4"/>
        <v>1.5566763165588027</v>
      </c>
      <c r="D43" s="14">
        <f>G$16+G$18*A43</f>
        <v>1.3533246972916286</v>
      </c>
      <c r="E43" s="1">
        <f t="shared" si="5"/>
        <v>266.3654710023196</v>
      </c>
    </row>
    <row r="44" spans="1:5" ht="15.75">
      <c r="A44" s="1">
        <v>342.36</v>
      </c>
      <c r="B44" s="1">
        <v>1.22</v>
      </c>
      <c r="C44" s="1">
        <f t="shared" si="4"/>
        <v>1.2267875801538608</v>
      </c>
      <c r="D44" s="14">
        <f>G$16+G$18*A44</f>
        <v>1.356801666774205</v>
      </c>
      <c r="E44" s="1">
        <f t="shared" si="5"/>
        <v>270.87607866876675</v>
      </c>
    </row>
    <row r="45" spans="1:5" ht="15.75">
      <c r="A45" s="1">
        <v>345.18</v>
      </c>
      <c r="B45" s="1">
        <v>1.644</v>
      </c>
      <c r="C45" s="1">
        <f t="shared" si="4"/>
        <v>1.6536070678938974</v>
      </c>
      <c r="D45" s="14">
        <f>G$16+G$18*A45</f>
        <v>1.3584037997710787</v>
      </c>
      <c r="E45" s="1">
        <f t="shared" si="5"/>
        <v>272.9520445932402</v>
      </c>
    </row>
    <row r="46" spans="1:5" ht="15.75">
      <c r="A46" s="1">
        <v>375.75</v>
      </c>
      <c r="B46" s="1">
        <v>1.318</v>
      </c>
      <c r="C46" s="1">
        <f t="shared" si="4"/>
        <v>1.3297043529430383</v>
      </c>
      <c r="D46" s="14">
        <f>G$16+G$18*A46</f>
        <v>1.37577160321591</v>
      </c>
      <c r="E46" s="1">
        <f t="shared" si="5"/>
        <v>295.17230261320634</v>
      </c>
    </row>
    <row r="47" spans="1:5" ht="15.75">
      <c r="A47" s="1">
        <v>378.7</v>
      </c>
      <c r="B47" s="1">
        <v>1.35</v>
      </c>
      <c r="C47" s="1">
        <f aca="true" t="shared" si="6" ref="C47:C56">B47*(1+($I$25+$I$26*A47)/(1282900)+($I$27+A47*$I$28-$I$29)/400)</f>
        <v>1.3623841274211705</v>
      </c>
      <c r="D47" s="14">
        <f>G$16+G$18*A47</f>
        <v>1.3774475934076746</v>
      </c>
      <c r="E47" s="1">
        <f aca="true" t="shared" si="7" ref="E47:E56">E46+(A47-A46)/D47</f>
        <v>297.31394488992044</v>
      </c>
    </row>
    <row r="48" spans="1:5" ht="15.75">
      <c r="A48" s="1">
        <v>388.3</v>
      </c>
      <c r="B48" s="1">
        <v>1.22</v>
      </c>
      <c r="C48" s="1">
        <f t="shared" si="6"/>
        <v>1.2323549944751178</v>
      </c>
      <c r="D48" s="14">
        <f>G$16+G$18*A48</f>
        <v>1.3829016631842654</v>
      </c>
      <c r="E48" s="1">
        <f t="shared" si="7"/>
        <v>304.2558701587751</v>
      </c>
    </row>
    <row r="49" spans="1:5" ht="15.75">
      <c r="A49" s="1">
        <v>409.9</v>
      </c>
      <c r="B49" s="1">
        <v>1.194</v>
      </c>
      <c r="C49" s="1">
        <f t="shared" si="6"/>
        <v>1.2086535832029328</v>
      </c>
      <c r="D49" s="14">
        <f>G$16+G$18*A49</f>
        <v>1.3951733201815946</v>
      </c>
      <c r="E49" s="1">
        <f t="shared" si="7"/>
        <v>319.73781758964236</v>
      </c>
    </row>
    <row r="50" spans="1:5" ht="15.75">
      <c r="A50" s="1">
        <v>410.6</v>
      </c>
      <c r="B50" s="1">
        <v>1.044</v>
      </c>
      <c r="C50" s="1">
        <f t="shared" si="6"/>
        <v>1.0568852748794793</v>
      </c>
      <c r="D50" s="14">
        <f>G$16+G$18*A50</f>
        <v>1.3955710127694712</v>
      </c>
      <c r="E50" s="1">
        <f t="shared" si="7"/>
        <v>320.2394043907403</v>
      </c>
    </row>
    <row r="51" spans="1:5" ht="15.75">
      <c r="A51" s="1">
        <v>429.7</v>
      </c>
      <c r="B51" s="1">
        <v>1.298</v>
      </c>
      <c r="C51" s="1">
        <f t="shared" si="6"/>
        <v>1.3164828939389024</v>
      </c>
      <c r="D51" s="14">
        <f>G$16+G$18*A51</f>
        <v>1.406422339095813</v>
      </c>
      <c r="E51" s="1">
        <f t="shared" si="7"/>
        <v>333.8199622850918</v>
      </c>
    </row>
    <row r="52" spans="1:5" ht="15.75">
      <c r="A52" s="1">
        <v>432.7</v>
      </c>
      <c r="B52" s="1">
        <v>1.29</v>
      </c>
      <c r="C52" s="1">
        <f t="shared" si="6"/>
        <v>1.308753404623376</v>
      </c>
      <c r="D52" s="14">
        <f>G$16+G$18*A52</f>
        <v>1.4081267359009977</v>
      </c>
      <c r="E52" s="1">
        <f t="shared" si="7"/>
        <v>335.95045233510876</v>
      </c>
    </row>
    <row r="53" spans="1:5" ht="15.75">
      <c r="A53" s="1">
        <v>435.85</v>
      </c>
      <c r="B53" s="1">
        <v>1.46</v>
      </c>
      <c r="C53" s="1">
        <f t="shared" si="6"/>
        <v>1.481681625638886</v>
      </c>
      <c r="D53" s="14">
        <f>G$16+G$18*A53</f>
        <v>1.4099163525464415</v>
      </c>
      <c r="E53" s="1">
        <f t="shared" si="7"/>
        <v>338.18462742947577</v>
      </c>
    </row>
    <row r="54" spans="1:5" ht="15.75">
      <c r="A54" s="1">
        <v>440.35</v>
      </c>
      <c r="B54" s="1">
        <v>1.62</v>
      </c>
      <c r="C54" s="1">
        <f t="shared" si="6"/>
        <v>1.6447818470600555</v>
      </c>
      <c r="D54" s="14">
        <f>G$16+G$18*A54</f>
        <v>1.4124729477542184</v>
      </c>
      <c r="E54" s="1">
        <f t="shared" si="7"/>
        <v>341.37052915393343</v>
      </c>
    </row>
    <row r="55" spans="1:5" ht="15.75">
      <c r="A55" s="1">
        <v>443.78</v>
      </c>
      <c r="B55" s="1">
        <v>1.33</v>
      </c>
      <c r="C55" s="1">
        <f t="shared" si="6"/>
        <v>1.3507987472671275</v>
      </c>
      <c r="D55" s="14">
        <f>G$16+G$18*A55</f>
        <v>1.4144216414348127</v>
      </c>
      <c r="E55" s="1">
        <f t="shared" si="7"/>
        <v>343.79554861031033</v>
      </c>
    </row>
    <row r="56" spans="1:5" ht="15.75">
      <c r="A56" s="1">
        <v>451.16</v>
      </c>
      <c r="B56" s="1">
        <v>1.74</v>
      </c>
      <c r="C56" s="1">
        <f t="shared" si="6"/>
        <v>1.7684859730106406</v>
      </c>
      <c r="D56" s="14">
        <f>G$16+G$18*A56</f>
        <v>1.418614457575567</v>
      </c>
      <c r="E56" s="1">
        <f t="shared" si="7"/>
        <v>348.99780773053146</v>
      </c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3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10" s="3" customFormat="1" ht="15.75">
      <c r="A1" s="11"/>
      <c r="B1" s="11" t="s">
        <v>23</v>
      </c>
      <c r="C1" s="1" t="s">
        <v>2</v>
      </c>
      <c r="D1" s="14"/>
      <c r="E1" s="2"/>
      <c r="F1" s="2"/>
      <c r="G1" s="1" t="s">
        <v>3</v>
      </c>
      <c r="I1" s="2" t="s">
        <v>4</v>
      </c>
      <c r="J1" s="2"/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2.18</v>
      </c>
      <c r="C3" s="1">
        <v>0</v>
      </c>
      <c r="E3" s="2"/>
      <c r="F3" s="4">
        <f>1000*1/SLOPE(C3:C11,B3:B11)</f>
        <v>83.0715489366089</v>
      </c>
      <c r="G3" s="1">
        <f>INTERCEPT(B4:B11,A4:A11)</f>
        <v>4.326024392760202</v>
      </c>
    </row>
    <row r="4" spans="1:9" ht="15.75">
      <c r="A4" s="1">
        <v>63.6</v>
      </c>
      <c r="B4" s="1">
        <v>8</v>
      </c>
      <c r="C4" s="1">
        <f aca="true" t="shared" si="0" ref="C4:C9">(A4-$A$3)/2/3*(1/($G$16*(0.6/$G$16)^$G$18)+4/($G$16*(0.6/$G$16)^($G$18*EXP(-((A4+$A$3)/2)/$G$20)))+1/($G$16*(0.6/$G$16)^($G$18*EXP(-(A4/$G$20)))))</f>
        <v>56.68873473980928</v>
      </c>
      <c r="E4" s="5">
        <f aca="true" t="shared" si="1" ref="E4:E9">1000*1/SLOPE(C3:C4,B3:B4)</f>
        <v>102.66590049526974</v>
      </c>
      <c r="F4" s="5" t="s">
        <v>7</v>
      </c>
      <c r="I4" s="6">
        <f>SLOPE(E4:E11,A4:A11)*1000</f>
        <v>-266.0171484568532</v>
      </c>
    </row>
    <row r="5" spans="1:9" ht="15.75">
      <c r="A5" s="1">
        <v>73.4</v>
      </c>
      <c r="B5" s="1">
        <v>9.05</v>
      </c>
      <c r="C5" s="1">
        <f t="shared" si="0"/>
        <v>64.96026116430075</v>
      </c>
      <c r="E5" s="5">
        <f t="shared" si="1"/>
        <v>126.94150343170536</v>
      </c>
      <c r="F5" s="7">
        <f>CORREL(C3:C11,B3:B11)</f>
        <v>0.9937052827534736</v>
      </c>
      <c r="I5" s="6"/>
    </row>
    <row r="6" spans="1:5" ht="15.75">
      <c r="A6" s="1">
        <v>101.6</v>
      </c>
      <c r="B6" s="1">
        <v>11.5</v>
      </c>
      <c r="C6" s="1">
        <f t="shared" si="0"/>
        <v>88.84662741423249</v>
      </c>
      <c r="E6" s="5">
        <f t="shared" si="1"/>
        <v>102.56897069921746</v>
      </c>
    </row>
    <row r="7" spans="1:6" ht="15.75">
      <c r="A7" s="1">
        <v>149.1</v>
      </c>
      <c r="B7" s="1">
        <v>13.95</v>
      </c>
      <c r="C7" s="1">
        <f t="shared" si="0"/>
        <v>129.4545068315008</v>
      </c>
      <c r="E7" s="5">
        <f t="shared" si="1"/>
        <v>60.333118477448615</v>
      </c>
      <c r="F7" s="8"/>
    </row>
    <row r="8" spans="1:6" ht="15.75">
      <c r="A8" s="1">
        <v>196.6</v>
      </c>
      <c r="B8" s="1">
        <v>17.05</v>
      </c>
      <c r="C8" s="1">
        <f t="shared" si="0"/>
        <v>170.37487299529644</v>
      </c>
      <c r="E8" s="5">
        <f t="shared" si="1"/>
        <v>75.75689786331269</v>
      </c>
      <c r="F8" s="4" t="s">
        <v>8</v>
      </c>
    </row>
    <row r="9" spans="1:6" ht="15.75">
      <c r="A9" s="1">
        <v>244.1</v>
      </c>
      <c r="B9" s="1">
        <v>20</v>
      </c>
      <c r="C9" s="1">
        <f t="shared" si="0"/>
        <v>211.43274719863612</v>
      </c>
      <c r="E9" s="5">
        <f t="shared" si="1"/>
        <v>71.84979878378871</v>
      </c>
      <c r="F9" s="4">
        <f>1000*SLOPE(B3:B11,A3:A11)</f>
        <v>70.71563892036431</v>
      </c>
    </row>
    <row r="10" spans="5:6" ht="15.75">
      <c r="E10" s="2"/>
      <c r="F10" s="5" t="s">
        <v>9</v>
      </c>
    </row>
    <row r="11" spans="5:6" ht="15.75">
      <c r="E11" s="2"/>
      <c r="F11" s="7">
        <f>CORREL(B3:B11,A3:A11)</f>
        <v>0.9929903068119933</v>
      </c>
    </row>
    <row r="13" spans="1:10" s="3" customFormat="1" ht="15.75">
      <c r="A13" s="11"/>
      <c r="B13" s="1"/>
      <c r="C13" s="11" t="s">
        <v>10</v>
      </c>
      <c r="D13" s="16" t="s">
        <v>11</v>
      </c>
      <c r="E13" s="1" t="s">
        <v>12</v>
      </c>
      <c r="F13" s="2" t="s">
        <v>13</v>
      </c>
      <c r="G13" s="2"/>
      <c r="H13" s="2"/>
      <c r="I13" s="2"/>
      <c r="J13" s="2"/>
    </row>
    <row r="14" spans="1:5" ht="15.75">
      <c r="A14" s="12">
        <v>0</v>
      </c>
      <c r="C14" s="11"/>
      <c r="D14" s="14">
        <f aca="true" t="shared" si="2" ref="D14:D29">$G$16^(1-$G$18*EXP(-A14/$G$20))*0.6^($G$18*EXP(-A14/$G$20))</f>
        <v>0.939976697042004</v>
      </c>
      <c r="E14" s="1">
        <v>0</v>
      </c>
    </row>
    <row r="15" spans="1:7" ht="15.75">
      <c r="A15" s="1">
        <v>2.25</v>
      </c>
      <c r="B15" s="1">
        <v>1.03</v>
      </c>
      <c r="C15" s="1">
        <f aca="true" t="shared" si="3" ref="C15:C30">B15*(1+($J$26+$H$27*A15)/(1282900)+($H$28+A15*$H$29-$H$30)/400)</f>
        <v>1.03</v>
      </c>
      <c r="D15" s="14">
        <f t="shared" si="2"/>
        <v>0.9682855484397209</v>
      </c>
      <c r="E15" s="1">
        <f>E14+(A15-A14)/D15</f>
        <v>2.3236947031024187</v>
      </c>
      <c r="G15" s="2" t="s">
        <v>14</v>
      </c>
    </row>
    <row r="16" spans="1:7" ht="15.75">
      <c r="A16" s="1">
        <v>5.25</v>
      </c>
      <c r="B16" s="1">
        <v>1.01</v>
      </c>
      <c r="C16" s="1">
        <f t="shared" si="3"/>
        <v>1.01</v>
      </c>
      <c r="D16" s="14">
        <f t="shared" si="2"/>
        <v>1.0019850541880668</v>
      </c>
      <c r="E16" s="1">
        <f aca="true" t="shared" si="4" ref="E16:E31">E15+(A16-A15)/D16</f>
        <v>5.317751338439134</v>
      </c>
      <c r="G16" s="2">
        <v>1.21</v>
      </c>
    </row>
    <row r="17" spans="1:7" ht="15.75">
      <c r="A17" s="1">
        <v>11.45</v>
      </c>
      <c r="B17" s="1">
        <v>1.04</v>
      </c>
      <c r="C17" s="1">
        <f t="shared" si="3"/>
        <v>1.04</v>
      </c>
      <c r="D17" s="14">
        <f t="shared" si="2"/>
        <v>1.0586022039424856</v>
      </c>
      <c r="E17" s="1">
        <f t="shared" si="4"/>
        <v>11.17453113439056</v>
      </c>
      <c r="G17" s="2" t="s">
        <v>15</v>
      </c>
    </row>
    <row r="18" spans="1:7" ht="15.75">
      <c r="A18" s="1">
        <v>20.95</v>
      </c>
      <c r="B18" s="1">
        <v>1.22</v>
      </c>
      <c r="C18" s="1">
        <f t="shared" si="3"/>
        <v>1.22</v>
      </c>
      <c r="D18" s="14">
        <f t="shared" si="2"/>
        <v>1.1182510572529185</v>
      </c>
      <c r="E18" s="1">
        <f t="shared" si="4"/>
        <v>19.669940048501118</v>
      </c>
      <c r="G18" s="2">
        <v>0.36</v>
      </c>
    </row>
    <row r="19" spans="1:7" ht="15.75">
      <c r="A19" s="1">
        <v>30.45</v>
      </c>
      <c r="B19" s="1">
        <v>1.23</v>
      </c>
      <c r="C19" s="1">
        <f t="shared" si="3"/>
        <v>1.23</v>
      </c>
      <c r="D19" s="14">
        <f t="shared" si="2"/>
        <v>1.155003045528455</v>
      </c>
      <c r="E19" s="1">
        <f t="shared" si="4"/>
        <v>27.895026585527013</v>
      </c>
      <c r="G19" s="2" t="s">
        <v>16</v>
      </c>
    </row>
    <row r="20" spans="1:7" ht="15.75">
      <c r="A20" s="1">
        <v>36.95</v>
      </c>
      <c r="B20" s="1">
        <v>1.11</v>
      </c>
      <c r="C20" s="1">
        <f t="shared" si="3"/>
        <v>1.11</v>
      </c>
      <c r="D20" s="14">
        <f t="shared" si="2"/>
        <v>1.1714031757161816</v>
      </c>
      <c r="E20" s="1">
        <f t="shared" si="4"/>
        <v>33.443927369431734</v>
      </c>
      <c r="G20" s="2">
        <v>18</v>
      </c>
    </row>
    <row r="21" spans="1:5" ht="15.75">
      <c r="A21" s="1">
        <v>46.45</v>
      </c>
      <c r="B21" s="1">
        <v>1.12</v>
      </c>
      <c r="C21" s="1">
        <f t="shared" si="3"/>
        <v>1.12</v>
      </c>
      <c r="D21" s="14">
        <f t="shared" si="2"/>
        <v>1.1870799801752905</v>
      </c>
      <c r="E21" s="1">
        <f t="shared" si="4"/>
        <v>41.44675797786064</v>
      </c>
    </row>
    <row r="22" spans="1:5" ht="15.75">
      <c r="A22" s="1">
        <v>55.9</v>
      </c>
      <c r="B22" s="1">
        <v>1.131</v>
      </c>
      <c r="C22" s="1">
        <f t="shared" si="3"/>
        <v>1.131</v>
      </c>
      <c r="D22" s="14">
        <f t="shared" si="2"/>
        <v>1.1963886177727825</v>
      </c>
      <c r="E22" s="1">
        <f t="shared" si="4"/>
        <v>49.345529212906555</v>
      </c>
    </row>
    <row r="23" spans="1:5" ht="15.75">
      <c r="A23" s="1">
        <v>65.4</v>
      </c>
      <c r="B23" s="1">
        <v>1.233</v>
      </c>
      <c r="C23" s="1">
        <f t="shared" si="3"/>
        <v>1.233</v>
      </c>
      <c r="D23" s="14">
        <f t="shared" si="2"/>
        <v>1.201951830052622</v>
      </c>
      <c r="E23" s="1">
        <f t="shared" si="4"/>
        <v>57.249340133169554</v>
      </c>
    </row>
    <row r="24" spans="1:7" ht="15.75">
      <c r="A24" s="1">
        <v>74.95</v>
      </c>
      <c r="B24" s="1">
        <v>1.15</v>
      </c>
      <c r="C24" s="1">
        <f t="shared" si="3"/>
        <v>1.15</v>
      </c>
      <c r="D24" s="14">
        <f t="shared" si="2"/>
        <v>1.2052589349981688</v>
      </c>
      <c r="E24" s="1">
        <f t="shared" si="4"/>
        <v>65.17294868124849</v>
      </c>
      <c r="G24" s="13" t="s">
        <v>17</v>
      </c>
    </row>
    <row r="25" spans="1:5" ht="15.75">
      <c r="A25" s="1">
        <v>80.9</v>
      </c>
      <c r="B25" s="1">
        <v>1.38</v>
      </c>
      <c r="C25" s="1">
        <f t="shared" si="3"/>
        <v>1.38</v>
      </c>
      <c r="D25" s="14">
        <f t="shared" si="2"/>
        <v>1.206591547230185</v>
      </c>
      <c r="E25" s="1">
        <f t="shared" si="4"/>
        <v>70.10419489597513</v>
      </c>
    </row>
    <row r="26" spans="1:9" ht="15.75">
      <c r="A26" s="1">
        <v>83.7</v>
      </c>
      <c r="B26" s="1">
        <v>1.38</v>
      </c>
      <c r="C26" s="1">
        <f t="shared" si="3"/>
        <v>1.38</v>
      </c>
      <c r="D26" s="14">
        <f t="shared" si="2"/>
        <v>1.207081977970913</v>
      </c>
      <c r="E26" s="1">
        <f t="shared" si="4"/>
        <v>72.42383850850487</v>
      </c>
      <c r="G26" s="2" t="s">
        <v>18</v>
      </c>
      <c r="I26" s="1">
        <v>5053</v>
      </c>
    </row>
    <row r="27" spans="1:9" ht="15.75">
      <c r="A27" s="1">
        <v>86.7</v>
      </c>
      <c r="B27" s="1">
        <v>1.37</v>
      </c>
      <c r="C27" s="1">
        <f t="shared" si="3"/>
        <v>1.37</v>
      </c>
      <c r="D27" s="14">
        <f t="shared" si="2"/>
        <v>1.2075294900200517</v>
      </c>
      <c r="E27" s="1">
        <f t="shared" si="4"/>
        <v>74.90824988296346</v>
      </c>
      <c r="G27" s="2" t="s">
        <v>19</v>
      </c>
      <c r="I27" s="1">
        <v>1.8</v>
      </c>
    </row>
    <row r="28" spans="1:9" ht="15.75">
      <c r="A28" s="1">
        <v>93.9</v>
      </c>
      <c r="B28" s="1">
        <v>1.32</v>
      </c>
      <c r="C28" s="1">
        <f t="shared" si="3"/>
        <v>1.32</v>
      </c>
      <c r="D28" s="14">
        <f t="shared" si="2"/>
        <v>1.208343409775621</v>
      </c>
      <c r="E28" s="1">
        <f t="shared" si="4"/>
        <v>80.86682088335232</v>
      </c>
      <c r="G28" s="2" t="s">
        <v>20</v>
      </c>
      <c r="I28" s="1">
        <f>B3</f>
        <v>2.18</v>
      </c>
    </row>
    <row r="29" spans="1:9" ht="15.75">
      <c r="A29" s="1">
        <v>96.9</v>
      </c>
      <c r="B29" s="1">
        <v>1.38</v>
      </c>
      <c r="C29" s="1">
        <f t="shared" si="3"/>
        <v>1.38</v>
      </c>
      <c r="D29" s="14">
        <f t="shared" si="2"/>
        <v>1.208597579207428</v>
      </c>
      <c r="E29" s="1">
        <f t="shared" si="4"/>
        <v>83.3490366776015</v>
      </c>
      <c r="G29" s="2" t="s">
        <v>21</v>
      </c>
      <c r="I29" s="1">
        <f>F9/1000</f>
        <v>0.07071563892036431</v>
      </c>
    </row>
    <row r="30" spans="1:9" ht="15.75">
      <c r="A30" s="1">
        <v>103.2</v>
      </c>
      <c r="B30" s="1">
        <v>1.34</v>
      </c>
      <c r="C30" s="1">
        <f t="shared" si="3"/>
        <v>1.34</v>
      </c>
      <c r="D30" s="14">
        <f aca="true" t="shared" si="5" ref="D30:D45">$G$16^(1-$G$18*EXP(-A30/$G$20))*0.6^($G$18*EXP(-A30/$G$20))</f>
        <v>1.2090115615565655</v>
      </c>
      <c r="E30" s="1">
        <f t="shared" si="4"/>
        <v>88.55990496068802</v>
      </c>
      <c r="G30" s="2" t="s">
        <v>22</v>
      </c>
      <c r="I30" s="1">
        <v>15</v>
      </c>
    </row>
    <row r="31" spans="1:5" ht="15.75">
      <c r="A31" s="1">
        <v>106.2</v>
      </c>
      <c r="B31" s="1">
        <v>1.38</v>
      </c>
      <c r="C31" s="1">
        <f aca="true" t="shared" si="6" ref="C31:C46">B31*(1+($J$26+$H$27*A31)/(1282900)+($H$28+A31*$H$29-$H$30)/400)</f>
        <v>1.38</v>
      </c>
      <c r="D31" s="14">
        <f t="shared" si="5"/>
        <v>1.2091632524409481</v>
      </c>
      <c r="E31" s="1">
        <f t="shared" si="4"/>
        <v>91.04095951965172</v>
      </c>
    </row>
    <row r="32" spans="1:5" ht="15.75">
      <c r="A32" s="1">
        <v>112.95</v>
      </c>
      <c r="B32" s="1">
        <v>1.29</v>
      </c>
      <c r="C32" s="1">
        <f t="shared" si="6"/>
        <v>1.29</v>
      </c>
      <c r="D32" s="14">
        <f t="shared" si="5"/>
        <v>1.2094248501740466</v>
      </c>
      <c r="E32" s="1">
        <f aca="true" t="shared" si="7" ref="E32:E47">E31+(A32-A31)/D32</f>
        <v>96.62212481407131</v>
      </c>
    </row>
    <row r="33" spans="1:5" ht="15.75">
      <c r="A33" s="1">
        <v>115.95</v>
      </c>
      <c r="B33" s="1">
        <v>1.41</v>
      </c>
      <c r="C33" s="1">
        <f t="shared" si="6"/>
        <v>1.41</v>
      </c>
      <c r="D33" s="14">
        <f t="shared" si="5"/>
        <v>1.2095131284166831</v>
      </c>
      <c r="E33" s="1">
        <f t="shared" si="7"/>
        <v>99.10246167815079</v>
      </c>
    </row>
    <row r="34" spans="1:5" ht="15.75">
      <c r="A34" s="1">
        <v>131.78</v>
      </c>
      <c r="B34" s="1">
        <v>1.31</v>
      </c>
      <c r="C34" s="1">
        <f t="shared" si="6"/>
        <v>1.31</v>
      </c>
      <c r="D34" s="14">
        <f t="shared" si="5"/>
        <v>1.2097979179780705</v>
      </c>
      <c r="E34" s="1">
        <f t="shared" si="7"/>
        <v>112.18729160285145</v>
      </c>
    </row>
    <row r="35" spans="1:5" ht="15.75">
      <c r="A35" s="1">
        <v>144.45</v>
      </c>
      <c r="B35" s="1">
        <v>1.32</v>
      </c>
      <c r="C35" s="1">
        <f t="shared" si="6"/>
        <v>1.32</v>
      </c>
      <c r="D35" s="14">
        <f t="shared" si="5"/>
        <v>1.209900034315062</v>
      </c>
      <c r="E35" s="1">
        <f t="shared" si="7"/>
        <v>122.65923113558533</v>
      </c>
    </row>
    <row r="36" spans="1:5" ht="15.75">
      <c r="A36" s="1">
        <v>151</v>
      </c>
      <c r="B36" s="1">
        <v>1.25</v>
      </c>
      <c r="C36" s="1">
        <f t="shared" si="6"/>
        <v>1.25</v>
      </c>
      <c r="D36" s="14">
        <f t="shared" si="5"/>
        <v>1.2099305261315565</v>
      </c>
      <c r="E36" s="1">
        <f t="shared" si="7"/>
        <v>128.0727651018222</v>
      </c>
    </row>
    <row r="37" spans="1:5" ht="15.75">
      <c r="A37" s="1">
        <v>154</v>
      </c>
      <c r="B37" s="1">
        <v>1.21</v>
      </c>
      <c r="C37" s="1">
        <f t="shared" si="6"/>
        <v>1.21</v>
      </c>
      <c r="D37" s="14">
        <f t="shared" si="5"/>
        <v>1.2099411913808173</v>
      </c>
      <c r="E37" s="1">
        <f t="shared" si="7"/>
        <v>130.5522244518889</v>
      </c>
    </row>
    <row r="38" spans="1:5" ht="15.75">
      <c r="A38" s="1">
        <v>160.4</v>
      </c>
      <c r="B38" s="1">
        <v>1.16</v>
      </c>
      <c r="C38" s="1">
        <f t="shared" si="6"/>
        <v>1.16</v>
      </c>
      <c r="D38" s="14">
        <f t="shared" si="5"/>
        <v>1.2099587875603206</v>
      </c>
      <c r="E38" s="1">
        <f t="shared" si="7"/>
        <v>135.84166080773744</v>
      </c>
    </row>
    <row r="39" spans="1:5" ht="15.75">
      <c r="A39" s="1">
        <v>163.5</v>
      </c>
      <c r="B39" s="1">
        <v>1.29</v>
      </c>
      <c r="C39" s="1">
        <f t="shared" si="6"/>
        <v>1.29</v>
      </c>
      <c r="D39" s="14">
        <f t="shared" si="5"/>
        <v>1.209965307600901</v>
      </c>
      <c r="E39" s="1">
        <f t="shared" si="7"/>
        <v>138.40371773658165</v>
      </c>
    </row>
    <row r="40" spans="1:5" ht="15.75">
      <c r="A40" s="1">
        <v>170</v>
      </c>
      <c r="B40" s="1">
        <v>1.2</v>
      </c>
      <c r="C40" s="1">
        <f t="shared" si="6"/>
        <v>1.2</v>
      </c>
      <c r="D40" s="14">
        <f t="shared" si="5"/>
        <v>1.2099758227078703</v>
      </c>
      <c r="E40" s="1">
        <f t="shared" si="7"/>
        <v>143.77572590237565</v>
      </c>
    </row>
    <row r="41" spans="1:5" ht="15.75">
      <c r="A41" s="1">
        <v>173</v>
      </c>
      <c r="B41" s="1">
        <v>1.18</v>
      </c>
      <c r="C41" s="1">
        <f t="shared" si="6"/>
        <v>1.18</v>
      </c>
      <c r="D41" s="14">
        <f t="shared" si="5"/>
        <v>1.2099795343326658</v>
      </c>
      <c r="E41" s="1">
        <f t="shared" si="7"/>
        <v>146.25510668103863</v>
      </c>
    </row>
    <row r="42" spans="1:5" ht="15.75">
      <c r="A42" s="1">
        <v>179.4</v>
      </c>
      <c r="B42" s="1">
        <v>1.143</v>
      </c>
      <c r="C42" s="1">
        <f t="shared" si="6"/>
        <v>1.143</v>
      </c>
      <c r="D42" s="14">
        <f t="shared" si="5"/>
        <v>1.2099856579512742</v>
      </c>
      <c r="E42" s="1">
        <f t="shared" si="7"/>
        <v>151.5444255733273</v>
      </c>
    </row>
    <row r="43" spans="1:5" ht="15.75">
      <c r="A43" s="1">
        <v>182.5</v>
      </c>
      <c r="B43" s="1">
        <v>1.239</v>
      </c>
      <c r="C43" s="1">
        <f t="shared" si="6"/>
        <v>1.239</v>
      </c>
      <c r="D43" s="14">
        <f t="shared" si="5"/>
        <v>1.2099879269655447</v>
      </c>
      <c r="E43" s="1">
        <f t="shared" si="7"/>
        <v>154.10643460739615</v>
      </c>
    </row>
    <row r="44" spans="1:5" ht="15.75">
      <c r="A44" s="1">
        <v>188.88</v>
      </c>
      <c r="B44" s="1">
        <v>1.193</v>
      </c>
      <c r="C44" s="1">
        <f t="shared" si="6"/>
        <v>1.193</v>
      </c>
      <c r="D44" s="14">
        <f t="shared" si="5"/>
        <v>1.209991529992004</v>
      </c>
      <c r="E44" s="1">
        <f t="shared" si="7"/>
        <v>159.37919878950754</v>
      </c>
    </row>
    <row r="45" spans="1:5" ht="15.75">
      <c r="A45" s="1">
        <v>191.48</v>
      </c>
      <c r="B45" s="1">
        <v>1.209</v>
      </c>
      <c r="C45" s="1">
        <f t="shared" si="6"/>
        <v>1.209</v>
      </c>
      <c r="D45" s="14">
        <f t="shared" si="5"/>
        <v>1.2099926691792644</v>
      </c>
      <c r="E45" s="1">
        <f t="shared" si="7"/>
        <v>161.52797213849286</v>
      </c>
    </row>
    <row r="46" spans="1:5" ht="15.75">
      <c r="A46" s="1">
        <v>198.47</v>
      </c>
      <c r="B46" s="1">
        <v>1.11</v>
      </c>
      <c r="C46" s="1">
        <f t="shared" si="6"/>
        <v>1.11</v>
      </c>
      <c r="D46" s="14">
        <f aca="true" t="shared" si="8" ref="D46:D61">$G$16^(1-$G$18*EXP(-A46/$G$20))*0.6^($G$18*EXP(-A46/$G$20))</f>
        <v>1.209995028333377</v>
      </c>
      <c r="E46" s="1">
        <f t="shared" si="7"/>
        <v>167.30485537877186</v>
      </c>
    </row>
    <row r="47" spans="1:5" ht="15.75">
      <c r="A47" s="1">
        <v>201.47</v>
      </c>
      <c r="B47" s="1">
        <v>1.13</v>
      </c>
      <c r="C47" s="1">
        <f aca="true" t="shared" si="9" ref="C47:C62">B47*(1+($J$26+$H$27*A47)/(1282900)+($H$28+A47*$H$29-$H$30)/400)</f>
        <v>1.13</v>
      </c>
      <c r="D47" s="14">
        <f t="shared" si="8"/>
        <v>1.2099957915737343</v>
      </c>
      <c r="E47" s="1">
        <f t="shared" si="7"/>
        <v>169.78420284501235</v>
      </c>
    </row>
    <row r="48" spans="1:5" ht="15.75">
      <c r="A48" s="1">
        <v>207.95</v>
      </c>
      <c r="B48" s="1">
        <v>1.18</v>
      </c>
      <c r="C48" s="1">
        <f t="shared" si="9"/>
        <v>1.18</v>
      </c>
      <c r="D48" s="14">
        <f t="shared" si="8"/>
        <v>1.2099970638790805</v>
      </c>
      <c r="E48" s="1">
        <f aca="true" t="shared" si="10" ref="E48:E63">E47+(A48-A47)/D48</f>
        <v>175.13958774092774</v>
      </c>
    </row>
    <row r="49" spans="1:5" ht="15.75">
      <c r="A49" s="1">
        <v>210.95</v>
      </c>
      <c r="B49" s="1">
        <v>1.27</v>
      </c>
      <c r="C49" s="1">
        <f t="shared" si="9"/>
        <v>1.27</v>
      </c>
      <c r="D49" s="14">
        <f t="shared" si="8"/>
        <v>1.2099975146268367</v>
      </c>
      <c r="E49" s="1">
        <f t="shared" si="10"/>
        <v>177.61893167654335</v>
      </c>
    </row>
    <row r="50" spans="1:5" ht="15.75">
      <c r="A50" s="1">
        <v>217.45</v>
      </c>
      <c r="B50" s="1">
        <v>1.26</v>
      </c>
      <c r="C50" s="1">
        <f t="shared" si="9"/>
        <v>1.26</v>
      </c>
      <c r="D50" s="14">
        <f t="shared" si="8"/>
        <v>1.2099982679390247</v>
      </c>
      <c r="E50" s="1">
        <f t="shared" si="10"/>
        <v>182.99084019263682</v>
      </c>
    </row>
    <row r="51" spans="1:5" ht="15.75">
      <c r="A51" s="1">
        <v>220.45</v>
      </c>
      <c r="B51" s="1">
        <v>1.22</v>
      </c>
      <c r="C51" s="1">
        <f t="shared" si="9"/>
        <v>1.22</v>
      </c>
      <c r="D51" s="14">
        <f t="shared" si="8"/>
        <v>1.2099985338418768</v>
      </c>
      <c r="E51" s="1">
        <f t="shared" si="10"/>
        <v>185.47018203983285</v>
      </c>
    </row>
    <row r="52" spans="1:5" ht="15.75">
      <c r="A52" s="1">
        <v>236.03</v>
      </c>
      <c r="B52" s="1">
        <v>1.11</v>
      </c>
      <c r="C52" s="1">
        <f t="shared" si="9"/>
        <v>1.11</v>
      </c>
      <c r="D52" s="14">
        <f t="shared" si="8"/>
        <v>1.2099993830144942</v>
      </c>
      <c r="E52" s="1">
        <f t="shared" si="10"/>
        <v>198.34622166324593</v>
      </c>
    </row>
    <row r="53" spans="1:5" ht="15.75">
      <c r="A53" s="1">
        <v>236.4</v>
      </c>
      <c r="B53" s="1">
        <v>1.109</v>
      </c>
      <c r="C53" s="1">
        <f t="shared" si="9"/>
        <v>1.109</v>
      </c>
      <c r="D53" s="14">
        <f t="shared" si="8"/>
        <v>1.2099993955675117</v>
      </c>
      <c r="E53" s="1">
        <f t="shared" si="10"/>
        <v>198.6520069399621</v>
      </c>
    </row>
    <row r="54" spans="1:5" ht="15.75">
      <c r="A54" s="1">
        <v>245.8</v>
      </c>
      <c r="B54" s="1">
        <v>1.194</v>
      </c>
      <c r="C54" s="1">
        <f t="shared" si="9"/>
        <v>1.194</v>
      </c>
      <c r="D54" s="14">
        <f t="shared" si="8"/>
        <v>1.2099996414500929</v>
      </c>
      <c r="E54" s="1">
        <f t="shared" si="10"/>
        <v>206.42060428329256</v>
      </c>
    </row>
    <row r="55" spans="1:5" ht="15.75">
      <c r="A55" s="1">
        <v>248.76</v>
      </c>
      <c r="B55" s="1">
        <v>1.124</v>
      </c>
      <c r="C55" s="1">
        <f t="shared" si="9"/>
        <v>1.124</v>
      </c>
      <c r="D55" s="14">
        <f t="shared" si="8"/>
        <v>1.2099996958188417</v>
      </c>
      <c r="E55" s="1">
        <f t="shared" si="10"/>
        <v>208.86688588999732</v>
      </c>
    </row>
    <row r="56" spans="1:5" ht="15.75">
      <c r="A56" s="1">
        <v>255.4</v>
      </c>
      <c r="B56" s="1">
        <v>1.11</v>
      </c>
      <c r="C56" s="1">
        <f t="shared" si="9"/>
        <v>1.11</v>
      </c>
      <c r="D56" s="14">
        <f t="shared" si="8"/>
        <v>1.2099997896580397</v>
      </c>
      <c r="E56" s="1">
        <f t="shared" si="10"/>
        <v>214.35449014972744</v>
      </c>
    </row>
    <row r="57" spans="1:5" ht="15.75">
      <c r="A57" s="1">
        <v>258.4</v>
      </c>
      <c r="B57" s="1">
        <v>1.117</v>
      </c>
      <c r="C57" s="1">
        <f t="shared" si="9"/>
        <v>1.117</v>
      </c>
      <c r="D57" s="14">
        <f t="shared" si="8"/>
        <v>1.209999821949372</v>
      </c>
      <c r="E57" s="1">
        <f t="shared" si="10"/>
        <v>216.8338293575356</v>
      </c>
    </row>
    <row r="58" spans="1:5" ht="15.75">
      <c r="A58" s="1">
        <v>274.4</v>
      </c>
      <c r="B58" s="1">
        <v>1.02</v>
      </c>
      <c r="C58" s="1">
        <f t="shared" si="9"/>
        <v>1.02</v>
      </c>
      <c r="D58" s="14">
        <f t="shared" si="8"/>
        <v>1.2099999268011952</v>
      </c>
      <c r="E58" s="1">
        <f t="shared" si="10"/>
        <v>230.0569706533357</v>
      </c>
    </row>
    <row r="59" spans="1:5" ht="15.75">
      <c r="A59" s="1">
        <v>277.7</v>
      </c>
      <c r="B59" s="1">
        <v>0.945</v>
      </c>
      <c r="C59" s="1">
        <f t="shared" si="9"/>
        <v>0.945</v>
      </c>
      <c r="D59" s="14">
        <f t="shared" si="8"/>
        <v>1.209999939062682</v>
      </c>
      <c r="E59" s="1">
        <f t="shared" si="10"/>
        <v>232.78424351795778</v>
      </c>
    </row>
    <row r="60" spans="1:5" ht="15.75">
      <c r="A60" s="1">
        <v>283.9</v>
      </c>
      <c r="B60" s="1">
        <v>1.142</v>
      </c>
      <c r="C60" s="1">
        <f t="shared" si="9"/>
        <v>1.142</v>
      </c>
      <c r="D60" s="14">
        <f t="shared" si="8"/>
        <v>1.2099999568189679</v>
      </c>
      <c r="E60" s="1">
        <f t="shared" si="10"/>
        <v>237.90821064296455</v>
      </c>
    </row>
    <row r="61" spans="1:5" ht="15.75">
      <c r="A61" s="1">
        <v>289.9</v>
      </c>
      <c r="B61" s="1">
        <v>1.158</v>
      </c>
      <c r="C61" s="1">
        <f t="shared" si="9"/>
        <v>1.158</v>
      </c>
      <c r="D61" s="14">
        <f t="shared" si="8"/>
        <v>1.2099999690594385</v>
      </c>
      <c r="E61" s="1">
        <f t="shared" si="10"/>
        <v>242.8668884557119</v>
      </c>
    </row>
    <row r="62" spans="1:5" ht="15.75">
      <c r="A62" s="1">
        <v>293.5</v>
      </c>
      <c r="B62" s="1">
        <v>1.202</v>
      </c>
      <c r="C62" s="1">
        <f t="shared" si="9"/>
        <v>1.202</v>
      </c>
      <c r="D62" s="14">
        <f>$G$16^(1-$G$18*EXP(-A62/$G$20))*0.6^($G$18*EXP(-A62/$G$20))</f>
        <v>1.2099999746680106</v>
      </c>
      <c r="E62" s="1">
        <f t="shared" si="10"/>
        <v>245.84209512956969</v>
      </c>
    </row>
    <row r="63" spans="1:5" ht="15.75">
      <c r="A63" s="1">
        <v>296.5</v>
      </c>
      <c r="B63" s="1">
        <v>1.001</v>
      </c>
      <c r="C63" s="1">
        <f>B63*(1+($J$26+$H$27*A63)/(1282900)+($H$28+A63*$H$29-$H$30)/400)</f>
        <v>1.001</v>
      </c>
      <c r="D63" s="14">
        <f>$G$16^(1-$G$18*EXP(-A63/$G$20))*0.6^($G$18*EXP(-A63/$G$20))</f>
        <v>1.2099999785569338</v>
      </c>
      <c r="E63" s="1">
        <f t="shared" si="10"/>
        <v>248.3214340164826</v>
      </c>
    </row>
    <row r="64" spans="1:5" ht="15.75">
      <c r="A64" s="1">
        <v>303</v>
      </c>
      <c r="B64" s="1">
        <v>1.2</v>
      </c>
      <c r="C64" s="1">
        <f>B64*(1+($J$26+$H$27*A64)/(1282900)+($H$28+A64*$H$29-$H$30)/400)</f>
        <v>1.2</v>
      </c>
      <c r="D64" s="14">
        <f>$G$16^(1-$G$18*EXP(-A64/$G$20))*0.6^($G$18*EXP(-A64/$G$20))</f>
        <v>1.2099999850562937</v>
      </c>
      <c r="E64" s="1">
        <f>E63+(A64-A63)/D64</f>
        <v>253.69333490927278</v>
      </c>
    </row>
    <row r="65" spans="1:5" ht="15.75">
      <c r="A65" s="1">
        <v>306</v>
      </c>
      <c r="B65" s="1">
        <v>1.22</v>
      </c>
      <c r="C65" s="1">
        <f>B65*(1+($J$26+$H$27*A65)/(1282900)+($H$28+A65*$H$29-$H$30)/400)</f>
        <v>1.22</v>
      </c>
      <c r="D65" s="14">
        <f>$G$16^(1-$G$18*EXP(-A65/$G$20))*0.6^($G$18*EXP(-A65/$G$20))</f>
        <v>1.2099999873504257</v>
      </c>
      <c r="E65" s="1">
        <f>E64+(A65-A64)/D65</f>
        <v>256.17267377816745</v>
      </c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