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690 B" sheetId="1" r:id="rId1"/>
    <sheet name="695 A" sheetId="2" r:id="rId2"/>
    <sheet name="696 B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<sst xmlns="http://schemas.openxmlformats.org/spreadsheetml/2006/main" count="66" uniqueCount="22">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</sst>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19.31652221936849</v>
      </c>
      <c r="G3" s="1">
        <f>INTERCEPT(B4:B6,A4:A6)</f>
        <v>4.018181818181818</v>
      </c>
    </row>
    <row r="4" spans="1:9" ht="15.75">
      <c r="A4" s="1">
        <v>35.2</v>
      </c>
      <c r="B4" s="1">
        <v>4.6</v>
      </c>
      <c r="C4" s="1">
        <f>LN($G$18+$G$20*A4)/$G$20-LN($G$18)/$G$20</f>
        <v>36.625782473002154</v>
      </c>
      <c r="E4" s="5"/>
      <c r="F4" s="5" t="s">
        <v>7</v>
      </c>
      <c r="I4" s="6" t="e">
        <f>SLOPE(E4:E10,A4:A10)*1000</f>
        <v>#DIV/0!</v>
      </c>
    </row>
    <row r="5" spans="1:6" ht="15.75">
      <c r="A5" s="1">
        <v>83.6</v>
      </c>
      <c r="B5" s="1">
        <v>5.4</v>
      </c>
      <c r="C5" s="1">
        <f>LN($G$18+$G$20*A5)/$G$20-LN($G$18)/$G$20</f>
        <v>78.0411051131123</v>
      </c>
      <c r="E5" s="5">
        <f>1000*1/SLOPE(C4:C5,B4:B5)</f>
        <v>19.31652221936849</v>
      </c>
      <c r="F5" s="7">
        <f>CORREL(C3:C9,B3:B9)</f>
        <v>0.9999999999999998</v>
      </c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16.528925619834716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0.8757292759382129</v>
      </c>
      <c r="E16" s="1">
        <v>0</v>
      </c>
    </row>
    <row r="17" spans="1:7" ht="15.75">
      <c r="A17" s="1">
        <v>27.9</v>
      </c>
      <c r="B17" s="1">
        <v>1.0067</v>
      </c>
      <c r="C17" s="1">
        <f aca="true" t="shared" si="0" ref="C17:C28">B17*(1+($I$28+$I$29*A17)/(1282900)+($I$30+A17*$I$31-$I$32)/400)</f>
        <v>0.9724440414873198</v>
      </c>
      <c r="D17" s="15">
        <f aca="true" t="shared" si="1" ref="D17:D28">G$18+G$20*A17</f>
        <v>1.0152744046038142</v>
      </c>
      <c r="E17" s="1">
        <f>E16+(A17-A16)/D17</f>
        <v>27.48025545949549</v>
      </c>
      <c r="G17" s="2" t="s">
        <v>14</v>
      </c>
    </row>
    <row r="18" spans="1:7" ht="15.75">
      <c r="A18" s="1">
        <v>35</v>
      </c>
      <c r="B18" s="1">
        <v>1.1059</v>
      </c>
      <c r="C18" s="1">
        <f t="shared" si="0"/>
        <v>1.0686039417785054</v>
      </c>
      <c r="D18" s="15">
        <f t="shared" si="1"/>
        <v>1.0507858889595767</v>
      </c>
      <c r="E18" s="1">
        <f aca="true" t="shared" si="2" ref="E18:E28">E17+(A18-A17)/D18</f>
        <v>34.23710295297485</v>
      </c>
      <c r="G18" s="1">
        <f>INTERCEPT(C16:C1001,A16:A1001)</f>
        <v>0.8757292759382129</v>
      </c>
    </row>
    <row r="19" spans="1:7" ht="15.75">
      <c r="A19" s="1">
        <v>44.4</v>
      </c>
      <c r="B19" s="1">
        <v>1.1105</v>
      </c>
      <c r="C19" s="1">
        <f t="shared" si="0"/>
        <v>1.0734948060011569</v>
      </c>
      <c r="D19" s="15">
        <f t="shared" si="1"/>
        <v>1.0978010935996</v>
      </c>
      <c r="E19" s="1">
        <f t="shared" si="2"/>
        <v>42.79967412803004</v>
      </c>
      <c r="G19" s="2" t="s">
        <v>15</v>
      </c>
    </row>
    <row r="20" spans="1:7" ht="15.75">
      <c r="A20" s="1">
        <v>54.2</v>
      </c>
      <c r="B20" s="1">
        <v>1.3868</v>
      </c>
      <c r="C20" s="1">
        <f t="shared" si="0"/>
        <v>1.341168325808766</v>
      </c>
      <c r="D20" s="15">
        <f t="shared" si="1"/>
        <v>1.146816945245582</v>
      </c>
      <c r="E20" s="1">
        <f t="shared" si="2"/>
        <v>51.345065823390286</v>
      </c>
      <c r="G20" s="13">
        <f>SLOPE(C16:C1001,A16:A1001)</f>
        <v>0.005001617514896109</v>
      </c>
    </row>
    <row r="21" spans="1:5" ht="15.75">
      <c r="A21" s="1">
        <v>64</v>
      </c>
      <c r="B21" s="1">
        <v>1.1657</v>
      </c>
      <c r="C21" s="1">
        <f t="shared" si="0"/>
        <v>1.1278315539152641</v>
      </c>
      <c r="D21" s="15">
        <f t="shared" si="1"/>
        <v>1.1958327968915639</v>
      </c>
      <c r="E21" s="1">
        <f t="shared" si="2"/>
        <v>59.54019145088104</v>
      </c>
    </row>
    <row r="22" spans="1:5" ht="15.75">
      <c r="A22" s="1">
        <v>73.7</v>
      </c>
      <c r="B22" s="1">
        <v>1.2248</v>
      </c>
      <c r="C22" s="1">
        <f t="shared" si="0"/>
        <v>1.1855192573620845</v>
      </c>
      <c r="D22" s="15">
        <f t="shared" si="1"/>
        <v>1.2443484867860561</v>
      </c>
      <c r="E22" s="1">
        <f t="shared" si="2"/>
        <v>67.33543539018414</v>
      </c>
    </row>
    <row r="23" spans="1:5" ht="15.75">
      <c r="A23" s="1">
        <v>83.3</v>
      </c>
      <c r="B23" s="1">
        <v>1.3742</v>
      </c>
      <c r="C23" s="1">
        <f t="shared" si="0"/>
        <v>1.3306914747355585</v>
      </c>
      <c r="D23" s="15">
        <f t="shared" si="1"/>
        <v>1.2923640149290587</v>
      </c>
      <c r="E23" s="1">
        <f t="shared" si="2"/>
        <v>74.76368307357926</v>
      </c>
    </row>
    <row r="24" spans="1:5" ht="15.75">
      <c r="A24" s="1">
        <v>93</v>
      </c>
      <c r="B24" s="1">
        <v>1.3097</v>
      </c>
      <c r="C24" s="1">
        <f t="shared" si="0"/>
        <v>1.2687763953919937</v>
      </c>
      <c r="D24" s="15">
        <f t="shared" si="1"/>
        <v>1.340879704823551</v>
      </c>
      <c r="E24" s="1">
        <f t="shared" si="2"/>
        <v>81.99773991335852</v>
      </c>
    </row>
    <row r="25" spans="1:5" ht="15.75">
      <c r="A25" s="1">
        <v>102.7</v>
      </c>
      <c r="B25" s="1">
        <v>1.3495</v>
      </c>
      <c r="C25" s="1">
        <f t="shared" si="0"/>
        <v>1.3078920644618435</v>
      </c>
      <c r="D25" s="15">
        <f t="shared" si="1"/>
        <v>1.3893953947180433</v>
      </c>
      <c r="E25" s="1">
        <f t="shared" si="2"/>
        <v>88.97919388742216</v>
      </c>
    </row>
    <row r="26" spans="1:7" ht="15.75">
      <c r="A26" s="1">
        <v>112.4</v>
      </c>
      <c r="B26" s="1">
        <v>1.5303</v>
      </c>
      <c r="C26" s="1">
        <f t="shared" si="0"/>
        <v>1.4837518303323052</v>
      </c>
      <c r="D26" s="15">
        <f t="shared" si="1"/>
        <v>1.4379110846125356</v>
      </c>
      <c r="E26" s="1">
        <f t="shared" si="2"/>
        <v>95.7250908373812</v>
      </c>
      <c r="G26" s="14" t="s">
        <v>16</v>
      </c>
    </row>
    <row r="27" spans="1:5" ht="15.75">
      <c r="A27" s="1">
        <v>122.4</v>
      </c>
      <c r="B27" s="1">
        <v>1.5584</v>
      </c>
      <c r="C27" s="1">
        <f t="shared" si="0"/>
        <v>1.5116629260383596</v>
      </c>
      <c r="D27" s="15">
        <f t="shared" si="1"/>
        <v>1.4879272597614968</v>
      </c>
      <c r="E27" s="1">
        <f t="shared" si="2"/>
        <v>102.44584948629722</v>
      </c>
    </row>
    <row r="28" spans="1:9" ht="15.75">
      <c r="A28" s="1">
        <v>132</v>
      </c>
      <c r="B28" s="1">
        <v>1.6111</v>
      </c>
      <c r="C28" s="1">
        <f t="shared" si="0"/>
        <v>1.563443245522219</v>
      </c>
      <c r="D28" s="15">
        <f t="shared" si="1"/>
        <v>1.5359427879044993</v>
      </c>
      <c r="E28" s="1">
        <f t="shared" si="2"/>
        <v>108.69608229158118</v>
      </c>
      <c r="G28" s="2" t="s">
        <v>17</v>
      </c>
      <c r="I28" s="1">
        <v>2925</v>
      </c>
    </row>
    <row r="29" spans="5:9" ht="15.75">
      <c r="E29" s="2"/>
      <c r="G29" s="2" t="s">
        <v>18</v>
      </c>
      <c r="I29" s="1">
        <v>1.8</v>
      </c>
    </row>
    <row r="30" spans="5:9" ht="15.75">
      <c r="E30" s="2"/>
      <c r="G30" s="2" t="s">
        <v>19</v>
      </c>
      <c r="I30" s="1">
        <f>B3</f>
        <v>0</v>
      </c>
    </row>
    <row r="31" spans="5:9" ht="15.75">
      <c r="E31" s="2"/>
      <c r="G31" s="2" t="s">
        <v>20</v>
      </c>
      <c r="I31" s="15">
        <f>F9/1000</f>
        <v>0.016528925619834715</v>
      </c>
    </row>
    <row r="32" spans="5:9" ht="15.75">
      <c r="E32" s="2"/>
      <c r="G32" s="2" t="s">
        <v>21</v>
      </c>
      <c r="I32" s="1">
        <v>15</v>
      </c>
    </row>
    <row r="33" ht="15.75">
      <c r="E33" s="2"/>
    </row>
    <row r="34" ht="15.75">
      <c r="E34" s="2"/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15.75">
      <c r="E40" s="2"/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64.0775817623969</v>
      </c>
      <c r="G3" s="1">
        <f>INTERCEPT(B4:B6,A4:A6)</f>
        <v>0.28691303811629965</v>
      </c>
    </row>
    <row r="4" spans="1:9" ht="15.75">
      <c r="A4" s="1">
        <v>41.2</v>
      </c>
      <c r="B4" s="1">
        <v>2.5</v>
      </c>
      <c r="C4" s="1">
        <f>LN($G$18+$G$20*A4)/$G$20-LN($G$18)/$G$20</f>
        <v>41.78925974600971</v>
      </c>
      <c r="E4" s="5"/>
      <c r="F4" s="5" t="s">
        <v>7</v>
      </c>
      <c r="I4" s="6">
        <f>SLOPE(E4:E10,A4:A10)*1000</f>
        <v>-6.035621626916932</v>
      </c>
    </row>
    <row r="5" spans="1:6" ht="15.75">
      <c r="A5" s="1">
        <v>70</v>
      </c>
      <c r="B5" s="1">
        <v>4.43</v>
      </c>
      <c r="C5" s="1">
        <f>LN($G$18+$G$20*A5)/$G$20-LN($G$18)/$G$20</f>
        <v>69.08749357444339</v>
      </c>
      <c r="E5" s="5">
        <f>1000*1/SLOPE(C4:C5,B4:B5)</f>
        <v>70.70054466269977</v>
      </c>
      <c r="F5" s="7">
        <f>CORREL(C3:C9,B3:B9)</f>
        <v>0.9998345361862858</v>
      </c>
    </row>
    <row r="6" spans="1:5" ht="15.75">
      <c r="A6" s="1">
        <v>118.2</v>
      </c>
      <c r="B6" s="1">
        <v>6.9</v>
      </c>
      <c r="C6" s="1">
        <f>LN($G$18+$G$20*A6)/$G$20-LN($G$18)/$G$20</f>
        <v>111.73109413872392</v>
      </c>
      <c r="E6" s="5">
        <f>1000*1/SLOPE(C5:C6,B5:B6)</f>
        <v>57.92193828184727</v>
      </c>
    </row>
    <row r="7" spans="1:6" ht="15.75">
      <c r="A7" s="1">
        <v>312.7</v>
      </c>
      <c r="B7" s="1">
        <v>16.2</v>
      </c>
      <c r="C7" s="1">
        <f>LN($G$18+$G$20*A7)/$G$20-LN($G$18)/$G$20</f>
        <v>254.68276840270804</v>
      </c>
      <c r="E7" s="5">
        <f>1000*1/SLOPE(C6:C7,B6:B7)</f>
        <v>65.0569505245948</v>
      </c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49.56576840301933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0.9990470382367251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0.9459525754543578</v>
      </c>
      <c r="E16" s="1">
        <v>0</v>
      </c>
    </row>
    <row r="17" spans="1:7" ht="15.75">
      <c r="A17" s="1">
        <v>3.65</v>
      </c>
      <c r="B17" s="1">
        <v>1.4219</v>
      </c>
      <c r="C17" s="1">
        <f>B17*(1+($I$28+$I$29*A17)/(1282900)+($I$30+A17*$I$31-$I$32)/400)</f>
        <v>1.370669992394224</v>
      </c>
      <c r="D17" s="15">
        <f aca="true" t="shared" si="0" ref="D17:D32">G$18+G$20*A17</f>
        <v>0.9531287623490095</v>
      </c>
      <c r="E17" s="1">
        <f>E16+(A17-A16)/D17</f>
        <v>3.829493080247085</v>
      </c>
      <c r="G17" s="2" t="s">
        <v>14</v>
      </c>
    </row>
    <row r="18" spans="1:7" ht="15.75">
      <c r="A18" s="1">
        <v>3.9</v>
      </c>
      <c r="B18" s="1">
        <v>1.0192</v>
      </c>
      <c r="C18" s="1">
        <f aca="true" t="shared" si="1" ref="C18:C33">B18*(1+($I$28+$I$29*A18)/(1282900)+($I$30+A18*$I$31-$I$32)/400)</f>
        <v>0.9825109070895607</v>
      </c>
      <c r="D18" s="15">
        <f t="shared" si="0"/>
        <v>0.953620281999328</v>
      </c>
      <c r="E18" s="1">
        <f aca="true" t="shared" si="2" ref="E18:E33">E17+(A18-A17)/D18</f>
        <v>4.0916519339533615</v>
      </c>
      <c r="G18" s="1">
        <f>INTERCEPT(C16:C1001,A16:A1001)</f>
        <v>0.9459525754543578</v>
      </c>
    </row>
    <row r="19" spans="1:7" ht="15.75">
      <c r="A19" s="1">
        <v>6.03</v>
      </c>
      <c r="B19" s="1">
        <v>1.2352</v>
      </c>
      <c r="C19" s="1">
        <f t="shared" si="1"/>
        <v>1.191065060961294</v>
      </c>
      <c r="D19" s="15">
        <f t="shared" si="0"/>
        <v>0.9578080294200425</v>
      </c>
      <c r="E19" s="1">
        <f t="shared" si="2"/>
        <v>6.315479605652591</v>
      </c>
      <c r="G19" s="2" t="s">
        <v>15</v>
      </c>
    </row>
    <row r="20" spans="1:7" ht="15.75">
      <c r="A20" s="1">
        <v>6.2</v>
      </c>
      <c r="B20" s="1">
        <v>1.4261</v>
      </c>
      <c r="C20" s="1">
        <f t="shared" si="1"/>
        <v>1.3751743934466731</v>
      </c>
      <c r="D20" s="15">
        <f t="shared" si="0"/>
        <v>0.9581422627822592</v>
      </c>
      <c r="E20" s="1">
        <f t="shared" si="2"/>
        <v>6.492906284970914</v>
      </c>
      <c r="G20" s="13">
        <f>SLOPE(C16:C1001,A16:A1001)</f>
        <v>0.001966078601274407</v>
      </c>
    </row>
    <row r="21" spans="1:5" ht="15.75">
      <c r="A21" s="1">
        <v>8.31</v>
      </c>
      <c r="B21" s="1">
        <v>0.9431</v>
      </c>
      <c r="C21" s="1">
        <f t="shared" si="1"/>
        <v>0.9096715541082534</v>
      </c>
      <c r="D21" s="15">
        <f t="shared" si="0"/>
        <v>0.9622906886309481</v>
      </c>
      <c r="E21" s="1">
        <f t="shared" si="2"/>
        <v>8.685590912317666</v>
      </c>
    </row>
    <row r="22" spans="1:5" ht="15.75">
      <c r="A22" s="1">
        <v>11.35</v>
      </c>
      <c r="B22" s="1">
        <v>1.1892</v>
      </c>
      <c r="C22" s="1">
        <f t="shared" si="1"/>
        <v>1.147501513881426</v>
      </c>
      <c r="D22" s="15">
        <f t="shared" si="0"/>
        <v>0.9682675675788224</v>
      </c>
      <c r="E22" s="1">
        <f t="shared" si="2"/>
        <v>11.825218946747857</v>
      </c>
    </row>
    <row r="23" spans="1:5" ht="15.75">
      <c r="A23" s="1">
        <v>17.74</v>
      </c>
      <c r="B23" s="1">
        <v>1.3558</v>
      </c>
      <c r="C23" s="1">
        <f t="shared" si="1"/>
        <v>1.309345494484427</v>
      </c>
      <c r="D23" s="15">
        <f t="shared" si="0"/>
        <v>0.9808308098409658</v>
      </c>
      <c r="E23" s="1">
        <f t="shared" si="2"/>
        <v>18.34010401753401</v>
      </c>
    </row>
    <row r="24" spans="1:5" ht="15.75">
      <c r="A24" s="1">
        <v>20.8</v>
      </c>
      <c r="B24" s="1">
        <v>0.8861</v>
      </c>
      <c r="C24" s="1">
        <f t="shared" si="1"/>
        <v>0.8560788726430972</v>
      </c>
      <c r="D24" s="15">
        <f t="shared" si="0"/>
        <v>0.9868470103608655</v>
      </c>
      <c r="E24" s="1">
        <f t="shared" si="2"/>
        <v>21.440888605087288</v>
      </c>
    </row>
    <row r="25" spans="1:5" ht="15.75">
      <c r="A25" s="1">
        <v>24.4</v>
      </c>
      <c r="B25" s="1">
        <v>1.3022</v>
      </c>
      <c r="C25" s="1">
        <f t="shared" si="1"/>
        <v>1.2586688551478518</v>
      </c>
      <c r="D25" s="15">
        <f t="shared" si="0"/>
        <v>0.9939248933254534</v>
      </c>
      <c r="E25" s="1">
        <f t="shared" si="2"/>
        <v>25.062892666133784</v>
      </c>
    </row>
    <row r="26" spans="1:7" ht="15.75">
      <c r="A26" s="1">
        <v>27.4</v>
      </c>
      <c r="B26" s="1">
        <v>0.964</v>
      </c>
      <c r="C26" s="1">
        <f t="shared" si="1"/>
        <v>0.932136935437045</v>
      </c>
      <c r="D26" s="15">
        <f t="shared" si="0"/>
        <v>0.9998231291292766</v>
      </c>
      <c r="E26" s="1">
        <f t="shared" si="2"/>
        <v>28.063423372612473</v>
      </c>
      <c r="G26" s="14" t="s">
        <v>16</v>
      </c>
    </row>
    <row r="27" spans="1:5" ht="15.75">
      <c r="A27" s="1">
        <v>31.27</v>
      </c>
      <c r="B27" s="1">
        <v>0.8539</v>
      </c>
      <c r="C27" s="1">
        <f t="shared" si="1"/>
        <v>0.8260901909108329</v>
      </c>
      <c r="D27" s="15">
        <f t="shared" si="0"/>
        <v>1.0074318533162085</v>
      </c>
      <c r="E27" s="1">
        <f t="shared" si="2"/>
        <v>31.90487427299938</v>
      </c>
    </row>
    <row r="28" spans="1:9" ht="15.75">
      <c r="A28" s="1">
        <v>34</v>
      </c>
      <c r="B28" s="1">
        <v>0.9414</v>
      </c>
      <c r="C28" s="1">
        <f t="shared" si="1"/>
        <v>0.9110625602488894</v>
      </c>
      <c r="D28" s="15">
        <f t="shared" si="0"/>
        <v>1.0127992478976877</v>
      </c>
      <c r="E28" s="1">
        <f t="shared" si="2"/>
        <v>34.60037390500126</v>
      </c>
      <c r="G28" s="2" t="s">
        <v>17</v>
      </c>
      <c r="I28" s="1">
        <v>1300</v>
      </c>
    </row>
    <row r="29" spans="1:9" ht="15.75">
      <c r="A29" s="1">
        <v>37</v>
      </c>
      <c r="B29" s="1">
        <v>0.9778</v>
      </c>
      <c r="C29" s="1">
        <f t="shared" si="1"/>
        <v>0.9466571446907585</v>
      </c>
      <c r="D29" s="15">
        <f t="shared" si="0"/>
        <v>1.0186974837015108</v>
      </c>
      <c r="E29" s="1">
        <f t="shared" si="2"/>
        <v>37.545310991818525</v>
      </c>
      <c r="G29" s="2" t="s">
        <v>18</v>
      </c>
      <c r="I29" s="1">
        <v>1.8</v>
      </c>
    </row>
    <row r="30" spans="1:9" ht="15.75">
      <c r="A30" s="1">
        <v>43.6</v>
      </c>
      <c r="B30" s="1">
        <v>1.1327</v>
      </c>
      <c r="C30" s="1">
        <f t="shared" si="1"/>
        <v>1.0975604425373808</v>
      </c>
      <c r="D30" s="15">
        <f t="shared" si="0"/>
        <v>1.031673602469922</v>
      </c>
      <c r="E30" s="1">
        <f t="shared" si="2"/>
        <v>43.942683168637814</v>
      </c>
      <c r="G30" s="2" t="s">
        <v>19</v>
      </c>
      <c r="I30" s="1">
        <f>B3</f>
        <v>0</v>
      </c>
    </row>
    <row r="31" spans="1:9" ht="15.75">
      <c r="A31" s="1">
        <v>46.5</v>
      </c>
      <c r="B31" s="1">
        <v>0.9594</v>
      </c>
      <c r="C31" s="1">
        <f t="shared" si="1"/>
        <v>0.9299853645041715</v>
      </c>
      <c r="D31" s="15">
        <f t="shared" si="0"/>
        <v>1.0373752304136177</v>
      </c>
      <c r="E31" s="1">
        <f t="shared" si="2"/>
        <v>46.73820007995227</v>
      </c>
      <c r="G31" s="2" t="s">
        <v>20</v>
      </c>
      <c r="I31" s="15">
        <f>F9/1000</f>
        <v>0.04956576840301933</v>
      </c>
    </row>
    <row r="32" spans="1:9" ht="15.75">
      <c r="A32" s="1">
        <v>53.2</v>
      </c>
      <c r="B32" s="1">
        <v>1.0766</v>
      </c>
      <c r="C32" s="1">
        <f t="shared" si="1"/>
        <v>1.0444960245933634</v>
      </c>
      <c r="D32" s="15">
        <f t="shared" si="0"/>
        <v>1.0505479570421563</v>
      </c>
      <c r="E32" s="1">
        <f t="shared" si="2"/>
        <v>53.11582420942468</v>
      </c>
      <c r="G32" s="2" t="s">
        <v>21</v>
      </c>
      <c r="I32" s="1">
        <v>15</v>
      </c>
    </row>
    <row r="33" spans="1:5" ht="15.75">
      <c r="A33" s="1">
        <v>54.2</v>
      </c>
      <c r="B33" s="1">
        <v>1.2377</v>
      </c>
      <c r="C33" s="1">
        <f t="shared" si="1"/>
        <v>1.2009471634567261</v>
      </c>
      <c r="D33" s="15">
        <f aca="true" t="shared" si="3" ref="D33:D48">G$18+G$20*A33</f>
        <v>1.0525140356434308</v>
      </c>
      <c r="E33" s="1">
        <f t="shared" si="2"/>
        <v>54.06593030410367</v>
      </c>
    </row>
    <row r="34" spans="1:5" ht="15.75">
      <c r="A34" s="1">
        <v>62.8</v>
      </c>
      <c r="B34" s="1">
        <v>1.5412</v>
      </c>
      <c r="C34" s="1">
        <f aca="true" t="shared" si="4" ref="C34:C49">B34*(1+($I$28+$I$29*A34)/(1282900)+($I$30+A34*$I$31-$I$32)/400)</f>
        <v>1.4970958921555668</v>
      </c>
      <c r="D34" s="15">
        <f t="shared" si="3"/>
        <v>1.0694223116143906</v>
      </c>
      <c r="E34" s="1">
        <f aca="true" t="shared" si="5" ref="E34:E49">E33+(A34-A33)/D34</f>
        <v>62.10765517425109</v>
      </c>
    </row>
    <row r="35" spans="1:5" ht="15.75">
      <c r="A35" s="1">
        <v>65.8</v>
      </c>
      <c r="B35" s="1">
        <v>1.3411</v>
      </c>
      <c r="C35" s="1">
        <f t="shared" si="4"/>
        <v>1.303226290158136</v>
      </c>
      <c r="D35" s="15">
        <f t="shared" si="3"/>
        <v>1.075320547418214</v>
      </c>
      <c r="E35" s="1">
        <f t="shared" si="5"/>
        <v>64.89752095632215</v>
      </c>
    </row>
    <row r="36" spans="1:5" ht="15.75">
      <c r="A36" s="1">
        <v>72.4</v>
      </c>
      <c r="B36" s="1">
        <v>0.9481</v>
      </c>
      <c r="C36" s="1">
        <f t="shared" si="4"/>
        <v>0.9221090858293807</v>
      </c>
      <c r="D36" s="15">
        <f t="shared" si="3"/>
        <v>1.088296666186625</v>
      </c>
      <c r="E36" s="1">
        <f t="shared" si="5"/>
        <v>70.96204380662759</v>
      </c>
    </row>
    <row r="37" spans="1:5" ht="15.75">
      <c r="A37" s="1">
        <v>75</v>
      </c>
      <c r="B37" s="1">
        <v>1.1059</v>
      </c>
      <c r="C37" s="1">
        <f t="shared" si="4"/>
        <v>1.0759435368305112</v>
      </c>
      <c r="D37" s="15">
        <f t="shared" si="3"/>
        <v>1.0934084705499383</v>
      </c>
      <c r="E37" s="1">
        <f t="shared" si="5"/>
        <v>73.33992917154735</v>
      </c>
    </row>
    <row r="38" spans="1:5" ht="15.75">
      <c r="A38" s="1">
        <v>82</v>
      </c>
      <c r="B38" s="1">
        <v>1.285</v>
      </c>
      <c r="C38" s="1">
        <f t="shared" si="4"/>
        <v>1.25131933214169</v>
      </c>
      <c r="D38" s="15">
        <f t="shared" si="3"/>
        <v>1.1071710207588592</v>
      </c>
      <c r="E38" s="1">
        <f t="shared" si="5"/>
        <v>79.66234898633095</v>
      </c>
    </row>
    <row r="39" spans="1:5" ht="15.75">
      <c r="A39" s="1">
        <v>84.9</v>
      </c>
      <c r="B39" s="1">
        <v>0.9812</v>
      </c>
      <c r="C39" s="1">
        <f t="shared" si="4"/>
        <v>0.9558387119175752</v>
      </c>
      <c r="D39" s="15">
        <f t="shared" si="3"/>
        <v>1.112872648702555</v>
      </c>
      <c r="E39" s="1">
        <f t="shared" si="5"/>
        <v>82.26821768422822</v>
      </c>
    </row>
    <row r="40" spans="1:5" ht="15.75">
      <c r="A40" s="1">
        <v>91.5</v>
      </c>
      <c r="B40" s="1">
        <v>1.3453</v>
      </c>
      <c r="C40" s="1">
        <f t="shared" si="4"/>
        <v>1.3116404321739255</v>
      </c>
      <c r="D40" s="15">
        <f t="shared" si="3"/>
        <v>1.125848767470966</v>
      </c>
      <c r="E40" s="1">
        <f t="shared" si="5"/>
        <v>88.1304615225599</v>
      </c>
    </row>
    <row r="41" spans="1:5" ht="15.75">
      <c r="A41" s="1">
        <v>94.5</v>
      </c>
      <c r="B41" s="1">
        <v>1.1021</v>
      </c>
      <c r="C41" s="1">
        <f t="shared" si="4"/>
        <v>1.0749396626528185</v>
      </c>
      <c r="D41" s="15">
        <f t="shared" si="3"/>
        <v>1.1317470032747894</v>
      </c>
      <c r="E41" s="1">
        <f t="shared" si="5"/>
        <v>90.78123063555007</v>
      </c>
    </row>
    <row r="42" spans="1:5" ht="15.75">
      <c r="A42" s="1">
        <v>101.2</v>
      </c>
      <c r="B42" s="1">
        <v>1.0159</v>
      </c>
      <c r="C42" s="1">
        <f t="shared" si="4"/>
        <v>0.9917169671883461</v>
      </c>
      <c r="D42" s="15">
        <f t="shared" si="3"/>
        <v>1.1449197299033278</v>
      </c>
      <c r="E42" s="1">
        <f t="shared" si="5"/>
        <v>96.6331692693316</v>
      </c>
    </row>
    <row r="43" spans="1:5" ht="15.75">
      <c r="A43" s="1">
        <v>102.7</v>
      </c>
      <c r="B43" s="1">
        <v>1.1674</v>
      </c>
      <c r="C43" s="1">
        <f t="shared" si="4"/>
        <v>1.1398300227455898</v>
      </c>
      <c r="D43" s="15">
        <f t="shared" si="3"/>
        <v>1.1478688478052395</v>
      </c>
      <c r="E43" s="1">
        <f t="shared" si="5"/>
        <v>97.93993876905976</v>
      </c>
    </row>
    <row r="44" spans="1:5" ht="15.75">
      <c r="A44" s="1">
        <v>110.9</v>
      </c>
      <c r="B44" s="1">
        <v>1.0699</v>
      </c>
      <c r="C44" s="1">
        <f t="shared" si="4"/>
        <v>1.0457320706884008</v>
      </c>
      <c r="D44" s="15">
        <f t="shared" si="3"/>
        <v>1.1639906923356895</v>
      </c>
      <c r="E44" s="1">
        <f t="shared" si="5"/>
        <v>104.98466864017729</v>
      </c>
    </row>
    <row r="45" spans="1:5" ht="15.75">
      <c r="A45" s="1">
        <v>112.3</v>
      </c>
      <c r="B45" s="1">
        <v>0.9799</v>
      </c>
      <c r="C45" s="1">
        <f t="shared" si="4"/>
        <v>0.9579369952279744</v>
      </c>
      <c r="D45" s="15">
        <f t="shared" si="3"/>
        <v>1.1667432023774738</v>
      </c>
      <c r="E45" s="1">
        <f t="shared" si="5"/>
        <v>106.1845899228959</v>
      </c>
    </row>
    <row r="46" spans="1:5" ht="15.75">
      <c r="A46" s="1">
        <v>120.6</v>
      </c>
      <c r="B46" s="1">
        <v>0.9268</v>
      </c>
      <c r="C46" s="1">
        <f t="shared" si="4"/>
        <v>0.9069911502411163</v>
      </c>
      <c r="D46" s="15">
        <f t="shared" si="3"/>
        <v>1.1830616547680513</v>
      </c>
      <c r="E46" s="1">
        <f t="shared" si="5"/>
        <v>113.20028514600519</v>
      </c>
    </row>
    <row r="47" spans="1:5" ht="15.75">
      <c r="A47" s="1">
        <v>122.1</v>
      </c>
      <c r="B47" s="1">
        <v>1.0033</v>
      </c>
      <c r="C47" s="1">
        <f t="shared" si="4"/>
        <v>0.982044683133987</v>
      </c>
      <c r="D47" s="15">
        <f t="shared" si="3"/>
        <v>1.186010772669963</v>
      </c>
      <c r="E47" s="1">
        <f t="shared" si="5"/>
        <v>114.46502913869521</v>
      </c>
    </row>
    <row r="48" spans="1:5" ht="15.75">
      <c r="A48" s="1">
        <v>130.3</v>
      </c>
      <c r="B48" s="1">
        <v>1.0222</v>
      </c>
      <c r="C48" s="1">
        <f t="shared" si="4"/>
        <v>1.0015946952110368</v>
      </c>
      <c r="D48" s="15">
        <f t="shared" si="3"/>
        <v>1.2021326172004132</v>
      </c>
      <c r="E48" s="1">
        <f t="shared" si="5"/>
        <v>121.28623994578287</v>
      </c>
    </row>
    <row r="49" spans="1:5" ht="15.75">
      <c r="A49" s="1">
        <v>133.3</v>
      </c>
      <c r="B49" s="1">
        <v>1.1084</v>
      </c>
      <c r="C49" s="1">
        <f t="shared" si="4"/>
        <v>1.086473798438648</v>
      </c>
      <c r="D49" s="15">
        <f aca="true" t="shared" si="6" ref="D49:D64">G$18+G$20*A49</f>
        <v>1.2080308530042363</v>
      </c>
      <c r="E49" s="1">
        <f t="shared" si="5"/>
        <v>123.7696202274531</v>
      </c>
    </row>
    <row r="50" spans="1:5" ht="15.75">
      <c r="A50" s="1">
        <v>140.8</v>
      </c>
      <c r="B50" s="1">
        <v>1.0192</v>
      </c>
      <c r="C50" s="1">
        <f aca="true" t="shared" si="7" ref="C50:C65">B50*(1+($I$28+$I$29*A50)/(1282900)+($I$30+A50*$I$31-$I$32)/400)</f>
        <v>0.9999962662900717</v>
      </c>
      <c r="D50" s="15">
        <f t="shared" si="6"/>
        <v>1.2227764425137944</v>
      </c>
      <c r="E50" s="1">
        <f aca="true" t="shared" si="8" ref="E50:E65">E49+(A50-A49)/D50</f>
        <v>129.9032025727111</v>
      </c>
    </row>
    <row r="51" spans="1:5" ht="15.75">
      <c r="A51" s="1">
        <v>149.7</v>
      </c>
      <c r="B51" s="1">
        <v>1.19</v>
      </c>
      <c r="C51" s="1">
        <f t="shared" si="7"/>
        <v>1.1689052957279722</v>
      </c>
      <c r="D51" s="15">
        <f t="shared" si="6"/>
        <v>1.2402745420651367</v>
      </c>
      <c r="E51" s="1">
        <f t="shared" si="8"/>
        <v>137.07903316355828</v>
      </c>
    </row>
    <row r="52" spans="1:5" ht="15.75">
      <c r="A52" s="1">
        <v>152.71</v>
      </c>
      <c r="B52" s="1">
        <v>1.0833</v>
      </c>
      <c r="C52" s="1">
        <f t="shared" si="7"/>
        <v>1.0645053553377668</v>
      </c>
      <c r="D52" s="15">
        <f t="shared" si="6"/>
        <v>1.2461924386549725</v>
      </c>
      <c r="E52" s="1">
        <f t="shared" si="8"/>
        <v>139.49439046042068</v>
      </c>
    </row>
    <row r="53" spans="1:5" ht="15.75">
      <c r="A53" s="1">
        <v>159.4</v>
      </c>
      <c r="B53" s="1">
        <v>1.252</v>
      </c>
      <c r="C53" s="1">
        <f t="shared" si="7"/>
        <v>1.2313281496607202</v>
      </c>
      <c r="D53" s="15">
        <f t="shared" si="6"/>
        <v>1.2593455044974984</v>
      </c>
      <c r="E53" s="1">
        <f t="shared" si="8"/>
        <v>144.80667368699196</v>
      </c>
    </row>
    <row r="54" spans="1:5" ht="15.75">
      <c r="A54" s="1">
        <v>162.4</v>
      </c>
      <c r="B54" s="1">
        <v>0.9766</v>
      </c>
      <c r="C54" s="1">
        <f t="shared" si="7"/>
        <v>0.960842451481432</v>
      </c>
      <c r="D54" s="15">
        <f t="shared" si="6"/>
        <v>1.2652437403013215</v>
      </c>
      <c r="E54" s="1">
        <f t="shared" si="8"/>
        <v>147.17775832818967</v>
      </c>
    </row>
    <row r="55" spans="1:5" ht="15.75">
      <c r="A55" s="1">
        <v>165.4</v>
      </c>
      <c r="B55" s="1">
        <v>1.1134</v>
      </c>
      <c r="C55" s="1">
        <f t="shared" si="7"/>
        <v>1.0958537539078261</v>
      </c>
      <c r="D55" s="15">
        <f t="shared" si="6"/>
        <v>1.2711419761051448</v>
      </c>
      <c r="E55" s="1">
        <f t="shared" si="8"/>
        <v>149.53784088103887</v>
      </c>
    </row>
    <row r="56" spans="1:5" ht="15.75">
      <c r="A56" s="1">
        <v>169.2</v>
      </c>
      <c r="B56" s="1">
        <v>0.9895</v>
      </c>
      <c r="C56" s="1">
        <f t="shared" si="7"/>
        <v>0.974377519839054</v>
      </c>
      <c r="D56" s="15">
        <f t="shared" si="6"/>
        <v>1.2786130747899875</v>
      </c>
      <c r="E56" s="1">
        <f t="shared" si="8"/>
        <v>152.50981111575913</v>
      </c>
    </row>
    <row r="57" spans="1:5" ht="15.75">
      <c r="A57" s="1">
        <v>172.2</v>
      </c>
      <c r="B57" s="1">
        <v>1.2633</v>
      </c>
      <c r="C57" s="1">
        <f t="shared" si="7"/>
        <v>1.2444679885783234</v>
      </c>
      <c r="D57" s="15">
        <f t="shared" si="6"/>
        <v>1.2845113105938106</v>
      </c>
      <c r="E57" s="1">
        <f t="shared" si="8"/>
        <v>154.84532967075975</v>
      </c>
    </row>
    <row r="58" spans="1:5" ht="15.75">
      <c r="A58" s="1">
        <v>178.9</v>
      </c>
      <c r="B58" s="1">
        <v>1.0577</v>
      </c>
      <c r="C58" s="1">
        <f t="shared" si="7"/>
        <v>1.0428209411920477</v>
      </c>
      <c r="D58" s="15">
        <f t="shared" si="6"/>
        <v>1.2976840372223493</v>
      </c>
      <c r="E58" s="1">
        <f t="shared" si="8"/>
        <v>160.00837383853818</v>
      </c>
    </row>
    <row r="59" spans="1:5" ht="15.75">
      <c r="A59" s="1">
        <v>181.9</v>
      </c>
      <c r="B59" s="1">
        <v>1.0351</v>
      </c>
      <c r="C59" s="1">
        <f t="shared" si="7"/>
        <v>1.020928012195807</v>
      </c>
      <c r="D59" s="15">
        <f t="shared" si="6"/>
        <v>1.3035822730261724</v>
      </c>
      <c r="E59" s="1">
        <f t="shared" si="8"/>
        <v>162.30972455653753</v>
      </c>
    </row>
    <row r="60" spans="1:5" ht="15.75">
      <c r="A60" s="1">
        <v>188.6</v>
      </c>
      <c r="B60" s="1">
        <v>1.1536</v>
      </c>
      <c r="C60" s="1">
        <f t="shared" si="7"/>
        <v>1.1387741729797323</v>
      </c>
      <c r="D60" s="15">
        <f t="shared" si="6"/>
        <v>1.316754999654711</v>
      </c>
      <c r="E60" s="1">
        <f t="shared" si="8"/>
        <v>167.39799078811205</v>
      </c>
    </row>
    <row r="61" spans="1:5" ht="15.75">
      <c r="A61" s="1">
        <v>191.6</v>
      </c>
      <c r="B61" s="1">
        <v>1.3282</v>
      </c>
      <c r="C61" s="1">
        <f t="shared" si="7"/>
        <v>1.3116295902108028</v>
      </c>
      <c r="D61" s="15">
        <f t="shared" si="6"/>
        <v>1.3226532354585343</v>
      </c>
      <c r="E61" s="1">
        <f t="shared" si="8"/>
        <v>169.6661589818412</v>
      </c>
    </row>
    <row r="62" spans="1:5" ht="15.75">
      <c r="A62" s="1">
        <v>198.3</v>
      </c>
      <c r="B62" s="1">
        <v>1.5282</v>
      </c>
      <c r="C62" s="1">
        <f t="shared" si="7"/>
        <v>1.5104175406294686</v>
      </c>
      <c r="D62" s="15">
        <f t="shared" si="6"/>
        <v>1.3358259620870727</v>
      </c>
      <c r="E62" s="1">
        <f t="shared" si="8"/>
        <v>174.68178241644793</v>
      </c>
    </row>
    <row r="63" spans="1:5" ht="15.75">
      <c r="A63" s="1">
        <v>201.2</v>
      </c>
      <c r="B63" s="1">
        <v>1.2218</v>
      </c>
      <c r="C63" s="1">
        <f t="shared" si="7"/>
        <v>1.2080269034694129</v>
      </c>
      <c r="D63" s="15">
        <f t="shared" si="6"/>
        <v>1.3415275900307684</v>
      </c>
      <c r="E63" s="1">
        <f t="shared" si="8"/>
        <v>176.84349718217516</v>
      </c>
    </row>
    <row r="64" spans="1:5" ht="15.75">
      <c r="A64" s="1">
        <v>204.3</v>
      </c>
      <c r="B64" s="1">
        <v>1.1134</v>
      </c>
      <c r="C64" s="1">
        <f t="shared" si="7"/>
        <v>1.1012814123939412</v>
      </c>
      <c r="D64" s="15">
        <f t="shared" si="6"/>
        <v>1.3476224336947191</v>
      </c>
      <c r="E64" s="1">
        <f t="shared" si="8"/>
        <v>179.14384475913027</v>
      </c>
    </row>
    <row r="65" spans="1:5" ht="15.75">
      <c r="A65" s="1">
        <v>207.7</v>
      </c>
      <c r="B65" s="1">
        <v>1.285</v>
      </c>
      <c r="C65" s="1">
        <f t="shared" si="7"/>
        <v>1.2715611774064195</v>
      </c>
      <c r="D65" s="15">
        <f aca="true" t="shared" si="9" ref="D65:D80">G$18+G$20*A65</f>
        <v>1.3543071009390522</v>
      </c>
      <c r="E65" s="1">
        <f t="shared" si="8"/>
        <v>181.65435363680098</v>
      </c>
    </row>
    <row r="66" spans="1:5" ht="15.75">
      <c r="A66" s="1">
        <v>217.75</v>
      </c>
      <c r="B66" s="1">
        <v>1.614</v>
      </c>
      <c r="C66" s="1">
        <f aca="true" t="shared" si="10" ref="C66:C81">B66*(1+($I$28+$I$29*A66)/(1282900)+($I$30+A66*$I$31-$I$32)/400)</f>
        <v>1.599153157938669</v>
      </c>
      <c r="D66" s="15">
        <f t="shared" si="9"/>
        <v>1.37406619088186</v>
      </c>
      <c r="E66" s="1">
        <f aca="true" t="shared" si="11" ref="E66:E81">E65+(A66-A65)/D66</f>
        <v>188.96841177074722</v>
      </c>
    </row>
    <row r="67" spans="1:5" ht="15.75">
      <c r="A67" s="1">
        <v>220.75</v>
      </c>
      <c r="B67" s="1">
        <v>1.7953</v>
      </c>
      <c r="C67" s="1">
        <f t="shared" si="10"/>
        <v>1.7794603653542698</v>
      </c>
      <c r="D67" s="15">
        <f t="shared" si="9"/>
        <v>1.3799644266856832</v>
      </c>
      <c r="E67" s="1">
        <f t="shared" si="11"/>
        <v>191.14238085428747</v>
      </c>
    </row>
    <row r="68" spans="1:5" ht="15.75">
      <c r="A68" s="1">
        <v>223.15</v>
      </c>
      <c r="B68" s="1">
        <v>1.5684</v>
      </c>
      <c r="C68" s="1">
        <f t="shared" si="10"/>
        <v>1.5550339815769652</v>
      </c>
      <c r="D68" s="15">
        <f t="shared" si="9"/>
        <v>1.3846830153287417</v>
      </c>
      <c r="E68" s="1">
        <f t="shared" si="11"/>
        <v>192.87562952812218</v>
      </c>
    </row>
    <row r="69" spans="1:5" ht="15.75">
      <c r="A69" s="1">
        <v>227.4</v>
      </c>
      <c r="B69" s="1">
        <v>1.3415</v>
      </c>
      <c r="C69" s="1">
        <f t="shared" si="10"/>
        <v>1.3307821218317244</v>
      </c>
      <c r="D69" s="15">
        <f t="shared" si="9"/>
        <v>1.393038849384158</v>
      </c>
      <c r="E69" s="1">
        <f t="shared" si="11"/>
        <v>195.9265135733725</v>
      </c>
    </row>
    <row r="70" spans="1:5" ht="15.75">
      <c r="A70" s="1">
        <v>236.8</v>
      </c>
      <c r="B70" s="1">
        <v>1.5182</v>
      </c>
      <c r="C70" s="1">
        <f t="shared" si="10"/>
        <v>1.5078587978905662</v>
      </c>
      <c r="D70" s="15">
        <f t="shared" si="9"/>
        <v>1.4115199882361376</v>
      </c>
      <c r="E70" s="1">
        <f t="shared" si="11"/>
        <v>202.58600127339892</v>
      </c>
    </row>
    <row r="71" spans="1:5" ht="15.75">
      <c r="A71" s="1">
        <v>239.6</v>
      </c>
      <c r="B71" s="1">
        <v>1.5245</v>
      </c>
      <c r="C71" s="1">
        <f t="shared" si="10"/>
        <v>1.5146508157589968</v>
      </c>
      <c r="D71" s="15">
        <f t="shared" si="9"/>
        <v>1.4170250083197058</v>
      </c>
      <c r="E71" s="1">
        <f t="shared" si="11"/>
        <v>204.56197204565805</v>
      </c>
    </row>
    <row r="72" spans="1:5" ht="15.75">
      <c r="A72" s="1">
        <v>246.8</v>
      </c>
      <c r="B72" s="1">
        <v>1.4114</v>
      </c>
      <c r="C72" s="1">
        <f t="shared" si="10"/>
        <v>1.4035549959658207</v>
      </c>
      <c r="D72" s="15">
        <f t="shared" si="9"/>
        <v>1.4311807742488816</v>
      </c>
      <c r="E72" s="1">
        <f t="shared" si="11"/>
        <v>209.59278305817935</v>
      </c>
    </row>
    <row r="73" spans="1:5" ht="15.75">
      <c r="A73" s="1">
        <v>249.8</v>
      </c>
      <c r="B73" s="1">
        <v>1.5433</v>
      </c>
      <c r="C73" s="1">
        <f t="shared" si="10"/>
        <v>1.5353020618385196</v>
      </c>
      <c r="D73" s="15">
        <f t="shared" si="9"/>
        <v>1.4370790100527047</v>
      </c>
      <c r="E73" s="1">
        <f t="shared" si="11"/>
        <v>211.6803509504207</v>
      </c>
    </row>
    <row r="74" spans="1:5" ht="15.75">
      <c r="A74" s="1">
        <v>256.5</v>
      </c>
      <c r="B74" s="1">
        <v>1.2168</v>
      </c>
      <c r="C74" s="1">
        <f t="shared" si="10"/>
        <v>1.2115157611700305</v>
      </c>
      <c r="D74" s="15">
        <f t="shared" si="9"/>
        <v>1.4502517366812433</v>
      </c>
      <c r="E74" s="1">
        <f t="shared" si="11"/>
        <v>216.30023853995894</v>
      </c>
    </row>
    <row r="75" spans="1:5" ht="15.75">
      <c r="A75" s="1">
        <v>259.5</v>
      </c>
      <c r="B75" s="1">
        <v>1.504</v>
      </c>
      <c r="C75" s="1">
        <f t="shared" si="10"/>
        <v>1.4980339604666089</v>
      </c>
      <c r="D75" s="15">
        <f t="shared" si="9"/>
        <v>1.4561499724850666</v>
      </c>
      <c r="E75" s="1">
        <f t="shared" si="11"/>
        <v>218.36046589063506</v>
      </c>
    </row>
    <row r="76" spans="1:5" ht="15.75">
      <c r="A76" s="1">
        <v>266.19</v>
      </c>
      <c r="B76" s="1">
        <v>1.2633</v>
      </c>
      <c r="C76" s="1">
        <f t="shared" si="10"/>
        <v>1.2593478827016575</v>
      </c>
      <c r="D76" s="15">
        <f t="shared" si="9"/>
        <v>1.4693030383275922</v>
      </c>
      <c r="E76" s="1">
        <f t="shared" si="11"/>
        <v>222.91364506844087</v>
      </c>
    </row>
    <row r="77" spans="1:5" ht="15.75">
      <c r="A77" s="1">
        <v>267.7</v>
      </c>
      <c r="B77" s="1">
        <v>1.4387</v>
      </c>
      <c r="C77" s="1">
        <f t="shared" si="10"/>
        <v>1.4344714043685216</v>
      </c>
      <c r="D77" s="15">
        <f t="shared" si="9"/>
        <v>1.4722718170155167</v>
      </c>
      <c r="E77" s="1">
        <f t="shared" si="11"/>
        <v>223.93927089551195</v>
      </c>
    </row>
    <row r="78" spans="1:5" ht="15.75">
      <c r="A78" s="1">
        <v>275.92</v>
      </c>
      <c r="B78" s="1">
        <v>1.4064</v>
      </c>
      <c r="C78" s="1">
        <f t="shared" si="10"/>
        <v>1.403715086225946</v>
      </c>
      <c r="D78" s="15">
        <f t="shared" si="9"/>
        <v>1.4884329831179923</v>
      </c>
      <c r="E78" s="1">
        <f t="shared" si="11"/>
        <v>229.46185746355525</v>
      </c>
    </row>
    <row r="79" spans="1:5" ht="15.75">
      <c r="A79" s="1">
        <v>280.4</v>
      </c>
      <c r="B79" s="1">
        <v>1.3407</v>
      </c>
      <c r="C79" s="1">
        <f t="shared" si="10"/>
        <v>1.3388932109833955</v>
      </c>
      <c r="D79" s="15">
        <f t="shared" si="9"/>
        <v>1.4972410152517015</v>
      </c>
      <c r="E79" s="1">
        <f t="shared" si="11"/>
        <v>232.45402769824977</v>
      </c>
    </row>
    <row r="80" spans="1:5" ht="15.75">
      <c r="A80" s="1">
        <v>285.72</v>
      </c>
      <c r="B80" s="1">
        <v>1.4152</v>
      </c>
      <c r="C80" s="1">
        <f t="shared" si="10"/>
        <v>1.414236309710442</v>
      </c>
      <c r="D80" s="15">
        <f t="shared" si="9"/>
        <v>1.5077005534104815</v>
      </c>
      <c r="E80" s="1">
        <f t="shared" si="11"/>
        <v>235.98257982882106</v>
      </c>
    </row>
    <row r="81" spans="1:5" ht="15.75">
      <c r="A81" s="1">
        <v>286.13</v>
      </c>
      <c r="B81" s="1">
        <v>1.2428</v>
      </c>
      <c r="C81" s="1">
        <f t="shared" si="10"/>
        <v>1.2420175619678198</v>
      </c>
      <c r="D81" s="15">
        <f aca="true" t="shared" si="12" ref="D81:D91">G$18+G$20*A81</f>
        <v>1.508506645637004</v>
      </c>
      <c r="E81" s="1">
        <f t="shared" si="11"/>
        <v>236.25437180347745</v>
      </c>
    </row>
    <row r="82" spans="1:5" ht="15.75">
      <c r="A82" s="1">
        <v>295.06</v>
      </c>
      <c r="B82" s="1">
        <v>1.622</v>
      </c>
      <c r="C82" s="1">
        <f aca="true" t="shared" si="13" ref="C82:C91">B82*(1+($I$28+$I$29*A82)/(1282900)+($I$30+A82*$I$31-$I$32)/400)</f>
        <v>1.6227939826524949</v>
      </c>
      <c r="D82" s="15">
        <f t="shared" si="12"/>
        <v>1.5260637275463844</v>
      </c>
      <c r="E82" s="1">
        <f aca="true" t="shared" si="14" ref="E82:E91">E81+(A82-A81)/D82</f>
        <v>242.10602782465668</v>
      </c>
    </row>
    <row r="83" spans="1:5" ht="15.75">
      <c r="A83" s="1">
        <v>297.66</v>
      </c>
      <c r="B83" s="1">
        <v>1.4546</v>
      </c>
      <c r="C83" s="1">
        <f t="shared" si="13"/>
        <v>1.4557859846861805</v>
      </c>
      <c r="D83" s="15">
        <f t="shared" si="12"/>
        <v>1.5311755319096978</v>
      </c>
      <c r="E83" s="1">
        <f t="shared" si="14"/>
        <v>243.80406958787455</v>
      </c>
    </row>
    <row r="84" spans="1:5" ht="15.75">
      <c r="A84" s="1">
        <v>304.8</v>
      </c>
      <c r="B84" s="1">
        <v>1.5877</v>
      </c>
      <c r="C84" s="1">
        <f t="shared" si="13"/>
        <v>1.5904151270256381</v>
      </c>
      <c r="D84" s="15">
        <f t="shared" si="12"/>
        <v>1.545213333122797</v>
      </c>
      <c r="E84" s="1">
        <f t="shared" si="14"/>
        <v>248.42479078342004</v>
      </c>
    </row>
    <row r="85" spans="1:5" ht="15.75">
      <c r="A85" s="1">
        <v>307.8</v>
      </c>
      <c r="B85" s="1">
        <v>1.4102</v>
      </c>
      <c r="C85" s="1">
        <f t="shared" si="13"/>
        <v>1.4131417523176546</v>
      </c>
      <c r="D85" s="15">
        <f t="shared" si="12"/>
        <v>1.5511115689266204</v>
      </c>
      <c r="E85" s="1">
        <f t="shared" si="14"/>
        <v>250.35888763376846</v>
      </c>
    </row>
    <row r="86" spans="1:5" ht="15.75">
      <c r="A86" s="1">
        <v>314.42</v>
      </c>
      <c r="B86" s="1">
        <v>1.5956</v>
      </c>
      <c r="C86" s="1">
        <f t="shared" si="13"/>
        <v>1.6002522192226258</v>
      </c>
      <c r="D86" s="15">
        <f t="shared" si="12"/>
        <v>1.564127009267057</v>
      </c>
      <c r="E86" s="1">
        <f t="shared" si="14"/>
        <v>254.59128050262</v>
      </c>
    </row>
    <row r="87" spans="1:5" ht="15.75">
      <c r="A87" s="1">
        <v>317.42</v>
      </c>
      <c r="B87" s="1">
        <v>1.6433</v>
      </c>
      <c r="C87" s="1">
        <f t="shared" si="13"/>
        <v>1.6487090986739243</v>
      </c>
      <c r="D87" s="15">
        <f t="shared" si="12"/>
        <v>1.5700252450708803</v>
      </c>
      <c r="E87" s="1">
        <f t="shared" si="14"/>
        <v>256.5020778031211</v>
      </c>
    </row>
    <row r="88" spans="1:5" ht="15.75">
      <c r="A88" s="1">
        <v>324.16</v>
      </c>
      <c r="B88" s="1">
        <v>1.6036</v>
      </c>
      <c r="C88" s="1">
        <f t="shared" si="13"/>
        <v>1.6102328863937423</v>
      </c>
      <c r="D88" s="15">
        <f t="shared" si="12"/>
        <v>1.5832766148434696</v>
      </c>
      <c r="E88" s="1">
        <f t="shared" si="14"/>
        <v>260.7590724033138</v>
      </c>
    </row>
    <row r="89" spans="1:5" ht="15.75">
      <c r="A89" s="1">
        <v>325.03</v>
      </c>
      <c r="B89" s="1">
        <v>2.2654</v>
      </c>
      <c r="C89" s="1">
        <f t="shared" si="13"/>
        <v>2.2750172429437963</v>
      </c>
      <c r="D89" s="15">
        <f t="shared" si="12"/>
        <v>1.5849871032265783</v>
      </c>
      <c r="E89" s="1">
        <f t="shared" si="14"/>
        <v>261.307972768641</v>
      </c>
    </row>
    <row r="90" spans="1:5" ht="15.75">
      <c r="A90" s="1">
        <v>333.95</v>
      </c>
      <c r="B90" s="1">
        <v>2.3206</v>
      </c>
      <c r="C90" s="1">
        <f t="shared" si="13"/>
        <v>2.333045623058966</v>
      </c>
      <c r="D90" s="15">
        <f t="shared" si="12"/>
        <v>1.602524524349946</v>
      </c>
      <c r="E90" s="1">
        <f t="shared" si="14"/>
        <v>266.8741902364319</v>
      </c>
    </row>
    <row r="91" spans="1:5" ht="15.75">
      <c r="A91" s="1">
        <v>336.82</v>
      </c>
      <c r="B91" s="1">
        <v>1.838</v>
      </c>
      <c r="C91" s="1">
        <f t="shared" si="13"/>
        <v>1.8485184455443326</v>
      </c>
      <c r="D91" s="15">
        <f t="shared" si="12"/>
        <v>1.6081671699356037</v>
      </c>
      <c r="E91" s="1">
        <f t="shared" si="14"/>
        <v>268.65883057336583</v>
      </c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73.06764709265164</v>
      </c>
      <c r="G3" s="1">
        <f>INTERCEPT(B4:B6,A4:A6)</f>
        <v>-0.3303355704697948</v>
      </c>
    </row>
    <row r="4" spans="1:9" ht="15.75">
      <c r="A4" s="1">
        <v>69.6</v>
      </c>
      <c r="B4" s="1">
        <v>3.5</v>
      </c>
      <c r="C4" s="1">
        <f>LN($G$18+$G$20*A4)/$G$20-LN($G$18)/$G$20</f>
        <v>59.13329519255573</v>
      </c>
      <c r="E4" s="5"/>
      <c r="F4" s="5" t="s">
        <v>7</v>
      </c>
      <c r="I4" s="6" t="e">
        <f>SLOPE(E4:E10,A4:A10)*1000</f>
        <v>#DIV/0!</v>
      </c>
    </row>
    <row r="5" spans="1:6" ht="15.75">
      <c r="A5" s="1">
        <v>144.1</v>
      </c>
      <c r="B5" s="1">
        <v>7.6</v>
      </c>
      <c r="C5" s="1">
        <f>LN($G$18+$G$20*A5)/$G$20-LN($G$18)/$G$20</f>
        <v>115.24568094929282</v>
      </c>
      <c r="E5" s="5">
        <f>1000*1/SLOPE(C4:C5,B4:B5)</f>
        <v>73.06764709265164</v>
      </c>
      <c r="F5" s="7">
        <f>CORREL(C3:C9,B3:B9)</f>
        <v>1</v>
      </c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55.03355704697984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1.1057075132305905</v>
      </c>
      <c r="E16" s="1">
        <v>0</v>
      </c>
    </row>
    <row r="17" spans="1:7" ht="15.75">
      <c r="A17" s="1">
        <v>8.11</v>
      </c>
      <c r="B17" s="1">
        <v>1.3235</v>
      </c>
      <c r="C17" s="1">
        <f>B17*(1+($I$28+$I$29*A17)/(1282900)+($I$30+A17*$I$31-$I$32)/400)</f>
        <v>1.2760311489719454</v>
      </c>
      <c r="D17" s="15">
        <f aca="true" t="shared" si="0" ref="D17:D26">G$18+G$20*A17</f>
        <v>1.1226720290379784</v>
      </c>
      <c r="E17" s="1">
        <f>E16+(A17-A16)/D17</f>
        <v>7.223837229604346</v>
      </c>
      <c r="G17" s="2" t="s">
        <v>14</v>
      </c>
    </row>
    <row r="18" spans="1:7" ht="15.75">
      <c r="A18" s="1">
        <v>12.44</v>
      </c>
      <c r="B18" s="1">
        <v>1.183</v>
      </c>
      <c r="C18" s="1">
        <f aca="true" t="shared" si="1" ref="C18:C26">B18*(1+($I$28+$I$29*A18)/(1282900)+($I$30+A18*$I$31-$I$32)/400)</f>
        <v>1.141282288639926</v>
      </c>
      <c r="D18" s="15">
        <f t="shared" si="0"/>
        <v>1.1317295325454986</v>
      </c>
      <c r="E18" s="1">
        <f aca="true" t="shared" si="2" ref="E18:E26">E17+(A18-A17)/D18</f>
        <v>11.04983971118748</v>
      </c>
      <c r="G18" s="1">
        <f>INTERCEPT(C16:C1001,A16:A1001)</f>
        <v>1.1057075132305905</v>
      </c>
    </row>
    <row r="19" spans="1:7" ht="15.75">
      <c r="A19" s="1">
        <v>35.08</v>
      </c>
      <c r="B19" s="1">
        <v>1.1013</v>
      </c>
      <c r="C19" s="1">
        <f t="shared" si="1"/>
        <v>1.065928807030818</v>
      </c>
      <c r="D19" s="15">
        <f t="shared" si="0"/>
        <v>1.1790879342568745</v>
      </c>
      <c r="E19" s="1">
        <f t="shared" si="2"/>
        <v>30.25112177185835</v>
      </c>
      <c r="G19" s="2" t="s">
        <v>15</v>
      </c>
    </row>
    <row r="20" spans="1:7" ht="15.75">
      <c r="A20" s="1">
        <v>46.26</v>
      </c>
      <c r="B20" s="1">
        <v>0.9586</v>
      </c>
      <c r="C20" s="1">
        <f t="shared" si="1"/>
        <v>0.9293015427892521</v>
      </c>
      <c r="D20" s="15">
        <f t="shared" si="0"/>
        <v>1.20247428280516</v>
      </c>
      <c r="E20" s="1">
        <f t="shared" si="2"/>
        <v>39.54861790950467</v>
      </c>
      <c r="G20" s="13">
        <f>SLOPE(C16:C1001,A16:A1001)</f>
        <v>0.002091802195732157</v>
      </c>
    </row>
    <row r="21" spans="1:5" ht="15.75">
      <c r="A21" s="1">
        <v>52.55</v>
      </c>
      <c r="B21" s="1">
        <v>1.2122</v>
      </c>
      <c r="C21" s="1">
        <f t="shared" si="1"/>
        <v>1.1762103026822175</v>
      </c>
      <c r="D21" s="15">
        <f t="shared" si="0"/>
        <v>1.2156317186163152</v>
      </c>
      <c r="E21" s="1">
        <f t="shared" si="2"/>
        <v>44.72288237107988</v>
      </c>
    </row>
    <row r="22" spans="1:5" ht="15.75">
      <c r="A22" s="1">
        <v>55.55</v>
      </c>
      <c r="B22" s="1">
        <v>1.4194</v>
      </c>
      <c r="C22" s="1">
        <f t="shared" si="1"/>
        <v>1.3778504579710371</v>
      </c>
      <c r="D22" s="15">
        <f t="shared" si="0"/>
        <v>1.2219071252035119</v>
      </c>
      <c r="E22" s="1">
        <f t="shared" si="2"/>
        <v>47.17806078695199</v>
      </c>
    </row>
    <row r="23" spans="1:5" ht="15.75">
      <c r="A23" s="1">
        <v>62.1</v>
      </c>
      <c r="B23" s="1">
        <v>1.0787</v>
      </c>
      <c r="C23" s="1">
        <f t="shared" si="1"/>
        <v>1.0481056463606233</v>
      </c>
      <c r="D23" s="15">
        <f t="shared" si="0"/>
        <v>1.2356084295855574</v>
      </c>
      <c r="E23" s="1">
        <f t="shared" si="2"/>
        <v>52.479092928823164</v>
      </c>
    </row>
    <row r="24" spans="1:5" ht="15.75">
      <c r="A24" s="1">
        <v>65.1</v>
      </c>
      <c r="B24" s="1">
        <v>1.408</v>
      </c>
      <c r="C24" s="1">
        <f t="shared" si="1"/>
        <v>1.3686530400300072</v>
      </c>
      <c r="D24" s="15">
        <f t="shared" si="0"/>
        <v>1.2418838361727538</v>
      </c>
      <c r="E24" s="1">
        <f t="shared" si="2"/>
        <v>54.894777804185914</v>
      </c>
    </row>
    <row r="25" spans="1:5" ht="15.75">
      <c r="A25" s="1">
        <v>72</v>
      </c>
      <c r="B25" s="1">
        <v>1.4721</v>
      </c>
      <c r="C25" s="1">
        <f t="shared" si="1"/>
        <v>1.4323735060159162</v>
      </c>
      <c r="D25" s="15">
        <f t="shared" si="0"/>
        <v>1.2563172713233057</v>
      </c>
      <c r="E25" s="1">
        <f t="shared" si="2"/>
        <v>60.387021011773186</v>
      </c>
    </row>
    <row r="26" spans="1:7" ht="15.75">
      <c r="A26" s="1">
        <v>75</v>
      </c>
      <c r="B26" s="1">
        <v>1.2884</v>
      </c>
      <c r="C26" s="1">
        <f t="shared" si="1"/>
        <v>1.2541680969657147</v>
      </c>
      <c r="D26" s="15">
        <f t="shared" si="0"/>
        <v>1.2625926779105021</v>
      </c>
      <c r="E26" s="1">
        <f t="shared" si="2"/>
        <v>62.76308421290372</v>
      </c>
      <c r="G26" s="14" t="s">
        <v>16</v>
      </c>
    </row>
    <row r="27" ht="15.75">
      <c r="E27" s="2"/>
    </row>
    <row r="28" spans="5:9" ht="15.75">
      <c r="E28" s="2"/>
      <c r="G28" s="2" t="s">
        <v>17</v>
      </c>
      <c r="I28" s="1">
        <v>650</v>
      </c>
    </row>
    <row r="29" spans="5:9" ht="15.75">
      <c r="E29" s="2"/>
      <c r="G29" s="2" t="s">
        <v>18</v>
      </c>
      <c r="I29" s="1">
        <v>1.8</v>
      </c>
    </row>
    <row r="30" spans="5:9" ht="15.75">
      <c r="E30" s="2"/>
      <c r="G30" s="2" t="s">
        <v>19</v>
      </c>
      <c r="I30" s="1">
        <f>B3</f>
        <v>0</v>
      </c>
    </row>
    <row r="31" spans="5:9" ht="15.75">
      <c r="E31" s="2"/>
      <c r="G31" s="2" t="s">
        <v>20</v>
      </c>
      <c r="I31" s="15">
        <f>F9/1000</f>
        <v>0.055033557046979834</v>
      </c>
    </row>
    <row r="32" spans="5:9" ht="15.75">
      <c r="E32" s="2"/>
      <c r="G32" s="2" t="s">
        <v>21</v>
      </c>
      <c r="I32" s="1">
        <v>15</v>
      </c>
    </row>
    <row r="33" ht="15.75">
      <c r="E33" s="2"/>
    </row>
    <row r="34" ht="15.75">
      <c r="E34" s="2"/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15.75">
      <c r="E40" s="2"/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