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105" windowWidth="15105" windowHeight="9585" activeTab="0"/>
  </bookViews>
  <sheets>
    <sheet name="709 A" sheetId="1" r:id="rId1"/>
    <sheet name="Sheet 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<sst xmlns="http://schemas.openxmlformats.org/spreadsheetml/2006/main" count="23" uniqueCount="23">
  <si>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</si>
  <si>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</si>
  <si>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</si>
  <si>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</si>
  <si>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</si>
  <si>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</si>
  <si>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</si>
  <si>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</si>
  <si>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</si>
  <si>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</si>
  <si>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</si>
  <si>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</si>
  <si>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</si>
  <si>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</si>
  <si>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</si>
  <si>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B</t>
  </si>
  <si>
    <t>C</t>
  </si>
  <si>
    <t>insitu corr.</t>
  </si>
  <si>
    <t>water depth (m)</t>
  </si>
  <si>
    <t>sediment dens. (g/cm3)</t>
  </si>
  <si>
    <t>T bottom water</t>
  </si>
  <si>
    <t>mean gradient</t>
  </si>
  <si>
    <t>lab T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</si>
</sst>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8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7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2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2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6" fillId="2" borderId="0" xfId="0" applyNumberFormat="1" applyFont="1" applyFill="1" applyAlignment="1">
      <alignment/>
    </xf>
    <xf numFmtId="173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tabSelected="1" workbookViewId="0" topLeftCell="A1">
      <selection activeCell="A1" sqref="A1"/>
    </sheetView>
  </sheetViews>
  <sheetFormatPr defaultColWidth="11.00390625" defaultRowHeight="12.75"/>
  <cols>
    <col min="1" max="3" width="11.00390625" style="14" customWidth="1"/>
    <col min="4" max="4" width="11.00390625" style="27" customWidth="1"/>
    <col min="5" max="5" width="11.00390625" style="14" customWidth="1"/>
    <col min="6" max="6" width="13.375" style="15" bestFit="1" customWidth="1"/>
    <col min="7" max="16384" width="11.00390625" style="15" customWidth="1"/>
  </cols>
  <sheetData>
    <row r="1" spans="1:9" s="16" customFormat="1" ht="15.75">
      <c r="A1" s="14" t="s">
        <v>0</v>
      </c>
      <c r="B1" s="14" t="s">
        <v>1</v>
      </c>
      <c r="C1" s="14" t="s">
        <v>2</v>
      </c>
      <c r="D1" s="27"/>
      <c r="E1" s="15"/>
      <c r="F1" s="15"/>
      <c r="G1" s="14" t="s">
        <v>3</v>
      </c>
      <c r="I1" s="15" t="s">
        <v>4</v>
      </c>
    </row>
    <row r="2" spans="5:7" ht="15.75">
      <c r="E2" s="16" t="s">
        <v>5</v>
      </c>
      <c r="F2" s="17" t="s">
        <v>6</v>
      </c>
      <c r="G2" s="14"/>
    </row>
    <row r="3" spans="1:7" ht="15.75">
      <c r="A3" s="14">
        <v>0</v>
      </c>
      <c r="B3" s="14">
        <v>2.14</v>
      </c>
      <c r="C3" s="14">
        <v>0</v>
      </c>
      <c r="E3" s="15"/>
      <c r="F3" s="17">
        <f>1000*1/SLOPE(C3:C6,B3:B6)</f>
        <v>33.33744952555179</v>
      </c>
      <c r="G3" s="14">
        <f>INTERCEPT(B4:B6,A4:A6)</f>
        <v>2.0378895458808124</v>
      </c>
    </row>
    <row r="4" spans="1:9" ht="15.75">
      <c r="A4" s="14">
        <v>102.4</v>
      </c>
      <c r="B4" s="14">
        <v>4.74</v>
      </c>
      <c r="C4" s="14">
        <f>(A4-$A$3)/2/3*(1/($G$18*(0.6/$G$18)^$G$20)+4/($G$18*(0.6/$G$18)^($G$20*EXP(-((A4+$A$3)/2)/$G$22)))+1/($G$18*(0.6/$G$18)^($G$20*EXP(-(A4/$G$22)))))</f>
        <v>81.61946268149426</v>
      </c>
      <c r="E4" s="18">
        <f>1000*1/SLOPE(C3:C4,B3:B4)</f>
        <v>31.855147223230865</v>
      </c>
      <c r="F4" s="18" t="s">
        <v>7</v>
      </c>
      <c r="I4" s="19">
        <f>SLOPE(E4:E10,A4:A10)*1000</f>
        <v>27.97727200749615</v>
      </c>
    </row>
    <row r="5" spans="1:6" ht="15.75">
      <c r="A5" s="14">
        <v>140.8</v>
      </c>
      <c r="B5" s="14">
        <v>5.79</v>
      </c>
      <c r="C5" s="14">
        <f>(A5-$A$3)/2/3*(1/($G$18*(0.6/$G$18)^$G$20)+4/($G$18*(0.6/$G$18)^($G$20*EXP(-((A5+$A$3)/2)/$G$22)))+1/($G$18*(0.6/$G$18)^($G$20*EXP(-(A5/$G$22)))))</f>
        <v>110.57457198181376</v>
      </c>
      <c r="E5" s="18">
        <f>1000*1/SLOPE(C4:C9,B4:B9)</f>
        <v>35.22844358239142</v>
      </c>
      <c r="F5" s="20">
        <f>CORREL(C3:C6,B3:B6)</f>
        <v>0.9996119985049451</v>
      </c>
    </row>
    <row r="6" spans="1:5" ht="15.75">
      <c r="A6" s="14">
        <v>189.1</v>
      </c>
      <c r="B6" s="14">
        <v>7.04</v>
      </c>
      <c r="C6" s="14">
        <f>(A6-$A$3)/2/3*(1/($G$18*(0.6/$G$18)^$G$20)+4/($G$18*(0.6/$G$18)^($G$20*EXP(-((A6+$A$3)/2)/$G$22)))+1/($G$18*(0.6/$G$18)^($G$20*EXP(-(A6/$G$22)))))</f>
        <v>146.8597081322646</v>
      </c>
      <c r="E6" s="18">
        <f>1000*1/SLOPE(C5:C10,B5:B10)</f>
        <v>34.449367774646085</v>
      </c>
    </row>
    <row r="7" spans="5:6" ht="15.75">
      <c r="E7" s="15"/>
      <c r="F7" s="21"/>
    </row>
    <row r="8" spans="5:6" ht="15.75">
      <c r="E8" s="15"/>
      <c r="F8" s="17" t="s">
        <v>8</v>
      </c>
    </row>
    <row r="9" spans="5:6" ht="15.75">
      <c r="E9" s="15"/>
      <c r="F9" s="17">
        <f>1000*SLOPE(B3:B6,A3:A6)</f>
        <v>25.930520049797444</v>
      </c>
    </row>
    <row r="10" spans="5:6" ht="15.75">
      <c r="E10" s="15"/>
      <c r="F10" s="18" t="s">
        <v>9</v>
      </c>
    </row>
    <row r="11" spans="5:6" ht="15.75">
      <c r="E11" s="15"/>
      <c r="F11" s="20">
        <f>CORREL(B3:B6,A3:A6)</f>
        <v>0.9999163595794848</v>
      </c>
    </row>
    <row r="12" spans="5:6" ht="15.75">
      <c r="E12" s="15"/>
      <c r="F12" s="20"/>
    </row>
    <row r="13" spans="5:6" ht="15.75">
      <c r="E13" s="15"/>
      <c r="F13" s="20"/>
    </row>
    <row r="14" spans="1:9" ht="15.75">
      <c r="A14" s="22"/>
      <c r="B14" s="22"/>
      <c r="C14" s="22"/>
      <c r="D14" s="28"/>
      <c r="E14" s="22"/>
      <c r="F14" s="23"/>
      <c r="G14" s="23"/>
      <c r="H14" s="23"/>
      <c r="I14" s="23"/>
    </row>
    <row r="15" spans="1:9" s="16" customFormat="1" ht="15.75">
      <c r="A15" s="24"/>
      <c r="B15" s="14"/>
      <c r="C15" s="24" t="s">
        <v>10</v>
      </c>
      <c r="D15" s="29" t="s">
        <v>11</v>
      </c>
      <c r="E15" s="14" t="s">
        <v>12</v>
      </c>
      <c r="F15" s="15"/>
      <c r="G15" s="15" t="s">
        <v>13</v>
      </c>
      <c r="H15" s="15"/>
      <c r="I15" s="15"/>
    </row>
    <row r="16" spans="1:5" ht="15.75">
      <c r="A16" s="25">
        <v>0</v>
      </c>
      <c r="C16" s="24"/>
      <c r="D16" s="27">
        <f>$G$18^(1-$G$20*EXP(-A16/$G$22))*0.6^($G$20*EXP(-A16/$G$22))</f>
        <v>1.1294151641333712</v>
      </c>
      <c r="E16" s="14">
        <v>0</v>
      </c>
    </row>
    <row r="17" spans="1:7" ht="15.75">
      <c r="A17" s="14">
        <v>0.92</v>
      </c>
      <c r="B17" s="14">
        <v>1.147</v>
      </c>
      <c r="C17" s="14">
        <f aca="true" t="shared" si="0" ref="C17:C32">B17*(1+($I$28+$I$29*A17)/(1282900)+($I$30+A17*$I$31-$I$32)/400)</f>
        <v>1.1129126990556644</v>
      </c>
      <c r="D17" s="27">
        <f aca="true" t="shared" si="1" ref="D17:D32">$G$18^(1-$G$20*EXP(-A17/$G$22))*0.6^($G$20*EXP(-A17/$G$22))</f>
        <v>1.1334120467906463</v>
      </c>
      <c r="E17" s="14">
        <f>E16+(A17-A16)/D17</f>
        <v>0.8117083302626429</v>
      </c>
      <c r="G17" s="15" t="s">
        <v>14</v>
      </c>
    </row>
    <row r="18" spans="1:7" ht="15.75">
      <c r="A18" s="14">
        <v>2.3</v>
      </c>
      <c r="B18" s="14">
        <v>1.14</v>
      </c>
      <c r="C18" s="14">
        <f t="shared" si="0"/>
        <v>1.1062249217099123</v>
      </c>
      <c r="D18" s="27">
        <f t="shared" si="1"/>
        <v>1.1392849653204087</v>
      </c>
      <c r="E18" s="14">
        <f aca="true" t="shared" si="2" ref="E18:E33">E17+(A18-A17)/D18</f>
        <v>2.0229943930185867</v>
      </c>
      <c r="G18" s="15">
        <v>1.35</v>
      </c>
    </row>
    <row r="19" spans="1:7" ht="15.75">
      <c r="A19" s="14">
        <v>3.8</v>
      </c>
      <c r="B19" s="14">
        <v>1.134</v>
      </c>
      <c r="C19" s="14">
        <f t="shared" si="0"/>
        <v>1.1005153414404267</v>
      </c>
      <c r="D19" s="27">
        <f t="shared" si="1"/>
        <v>1.145504793608472</v>
      </c>
      <c r="E19" s="14">
        <f t="shared" si="2"/>
        <v>3.332460759610408</v>
      </c>
      <c r="G19" s="15" t="s">
        <v>15</v>
      </c>
    </row>
    <row r="20" spans="1:7" ht="15.75">
      <c r="A20" s="14">
        <v>5.3</v>
      </c>
      <c r="B20" s="14">
        <v>1.131</v>
      </c>
      <c r="C20" s="14">
        <f t="shared" si="0"/>
        <v>1.097716283321626</v>
      </c>
      <c r="D20" s="27">
        <f t="shared" si="1"/>
        <v>1.1515574106864244</v>
      </c>
      <c r="E20" s="14">
        <f t="shared" si="2"/>
        <v>4.635044535356226</v>
      </c>
      <c r="G20" s="15">
        <v>0.22</v>
      </c>
    </row>
    <row r="21" spans="1:7" ht="15.75">
      <c r="A21" s="14">
        <v>6.8</v>
      </c>
      <c r="B21" s="14">
        <v>1.426</v>
      </c>
      <c r="C21" s="14">
        <f t="shared" si="0"/>
        <v>1.3841765187513093</v>
      </c>
      <c r="D21" s="27">
        <f t="shared" si="1"/>
        <v>1.1574462995803776</v>
      </c>
      <c r="E21" s="14">
        <f t="shared" si="2"/>
        <v>5.931000987542226</v>
      </c>
      <c r="G21" s="15" t="s">
        <v>16</v>
      </c>
    </row>
    <row r="22" spans="1:7" ht="15.75">
      <c r="A22" s="14">
        <v>8.3</v>
      </c>
      <c r="B22" s="14">
        <v>1.233</v>
      </c>
      <c r="C22" s="14">
        <f t="shared" si="0"/>
        <v>1.1969595512645348</v>
      </c>
      <c r="D22" s="27">
        <f t="shared" si="1"/>
        <v>1.163174936198691</v>
      </c>
      <c r="E22" s="14">
        <f t="shared" si="2"/>
        <v>7.220574854137108</v>
      </c>
      <c r="G22" s="15">
        <v>46</v>
      </c>
    </row>
    <row r="23" spans="1:5" ht="15.75">
      <c r="A23" s="14">
        <v>9.4</v>
      </c>
      <c r="B23" s="14">
        <v>1.216</v>
      </c>
      <c r="C23" s="14">
        <f t="shared" si="0"/>
        <v>1.1805450477238877</v>
      </c>
      <c r="D23" s="27">
        <f t="shared" si="1"/>
        <v>1.1672760934379875</v>
      </c>
      <c r="E23" s="14">
        <f t="shared" si="2"/>
        <v>8.162939737804143</v>
      </c>
    </row>
    <row r="24" spans="1:5" ht="15.75">
      <c r="A24" s="14">
        <v>10.9</v>
      </c>
      <c r="B24" s="14">
        <v>1.177</v>
      </c>
      <c r="C24" s="14">
        <f t="shared" si="0"/>
        <v>1.1427990999706532</v>
      </c>
      <c r="D24" s="27">
        <f t="shared" si="1"/>
        <v>1.1727351547567813</v>
      </c>
      <c r="E24" s="14">
        <f t="shared" si="2"/>
        <v>9.442000908534624</v>
      </c>
    </row>
    <row r="25" spans="1:5" ht="15.75">
      <c r="A25" s="14">
        <v>12.4</v>
      </c>
      <c r="B25" s="14">
        <v>1.241</v>
      </c>
      <c r="C25" s="14">
        <f t="shared" si="0"/>
        <v>1.2050626938451607</v>
      </c>
      <c r="D25" s="27">
        <f t="shared" si="1"/>
        <v>1.1780433882590946</v>
      </c>
      <c r="E25" s="14">
        <f t="shared" si="2"/>
        <v>10.715298662207934</v>
      </c>
    </row>
    <row r="26" spans="1:7" ht="15.75">
      <c r="A26" s="14">
        <v>13.9</v>
      </c>
      <c r="B26" s="14">
        <v>1.221</v>
      </c>
      <c r="C26" s="14">
        <f t="shared" si="0"/>
        <v>1.1857631598388394</v>
      </c>
      <c r="D26" s="27">
        <f t="shared" si="1"/>
        <v>1.1832042009661912</v>
      </c>
      <c r="E26" s="14">
        <f t="shared" si="2"/>
        <v>11.983042639769133</v>
      </c>
      <c r="G26" s="26" t="s">
        <v>17</v>
      </c>
    </row>
    <row r="27" spans="1:5" ht="15.75">
      <c r="A27" s="14">
        <v>15.4</v>
      </c>
      <c r="B27" s="14">
        <v>1.22</v>
      </c>
      <c r="C27" s="14">
        <f t="shared" si="0"/>
        <v>1.1849132185892537</v>
      </c>
      <c r="D27" s="27">
        <f t="shared" si="1"/>
        <v>1.1882209718055234</v>
      </c>
      <c r="E27" s="14">
        <f t="shared" si="2"/>
        <v>13.245434093541173</v>
      </c>
    </row>
    <row r="28" spans="1:9" ht="15.75">
      <c r="A28" s="14">
        <v>16.9</v>
      </c>
      <c r="B28" s="14">
        <v>1.305</v>
      </c>
      <c r="C28" s="14">
        <f t="shared" si="0"/>
        <v>1.2675982917475617</v>
      </c>
      <c r="D28" s="27">
        <f t="shared" si="1"/>
        <v>1.19309704819216</v>
      </c>
      <c r="E28" s="14">
        <f t="shared" si="2"/>
        <v>14.502666271152266</v>
      </c>
      <c r="G28" s="15" t="s">
        <v>18</v>
      </c>
      <c r="I28" s="14">
        <v>3041</v>
      </c>
    </row>
    <row r="29" spans="1:9" ht="15.75">
      <c r="A29" s="14">
        <v>18.4</v>
      </c>
      <c r="B29" s="14">
        <v>1.245</v>
      </c>
      <c r="C29" s="14">
        <f t="shared" si="0"/>
        <v>1.2094415938686758</v>
      </c>
      <c r="D29" s="27">
        <f t="shared" si="1"/>
        <v>1.1978357429231719</v>
      </c>
      <c r="E29" s="14">
        <f t="shared" si="2"/>
        <v>15.754924778933503</v>
      </c>
      <c r="G29" s="15" t="s">
        <v>19</v>
      </c>
      <c r="I29" s="14">
        <v>1.8</v>
      </c>
    </row>
    <row r="30" spans="1:9" ht="15.75">
      <c r="A30" s="14">
        <v>20.5</v>
      </c>
      <c r="B30" s="14">
        <v>1.109</v>
      </c>
      <c r="C30" s="14">
        <f t="shared" si="0"/>
        <v>1.0774801272055805</v>
      </c>
      <c r="D30" s="27">
        <f t="shared" si="1"/>
        <v>1.2042453431136895</v>
      </c>
      <c r="E30" s="14">
        <f t="shared" si="2"/>
        <v>17.49875547922108</v>
      </c>
      <c r="G30" s="15" t="s">
        <v>20</v>
      </c>
      <c r="I30" s="14">
        <f>B3</f>
        <v>2.14</v>
      </c>
    </row>
    <row r="31" spans="1:9" ht="15.75">
      <c r="A31" s="14">
        <v>22</v>
      </c>
      <c r="B31" s="14">
        <v>1.311</v>
      </c>
      <c r="C31" s="14">
        <f t="shared" si="0"/>
        <v>1.2738691460699305</v>
      </c>
      <c r="D31" s="27">
        <f t="shared" si="1"/>
        <v>1.2086676088604655</v>
      </c>
      <c r="E31" s="14">
        <f t="shared" si="2"/>
        <v>18.739791467117044</v>
      </c>
      <c r="G31" s="15" t="s">
        <v>21</v>
      </c>
      <c r="I31" s="14">
        <f>F9/1000</f>
        <v>0.025930520049797443</v>
      </c>
    </row>
    <row r="32" spans="1:9" ht="15.75">
      <c r="A32" s="14">
        <v>23.5</v>
      </c>
      <c r="B32" s="14">
        <v>1.352</v>
      </c>
      <c r="C32" s="14">
        <f t="shared" si="0"/>
        <v>1.3138422349701246</v>
      </c>
      <c r="D32" s="27">
        <f t="shared" si="1"/>
        <v>1.2129634619093168</v>
      </c>
      <c r="E32" s="14">
        <f t="shared" si="2"/>
        <v>19.97643217980501</v>
      </c>
      <c r="G32" s="15" t="s">
        <v>22</v>
      </c>
      <c r="I32" s="14">
        <v>15</v>
      </c>
    </row>
    <row r="33" spans="1:5" ht="15.75">
      <c r="A33" s="14">
        <v>25</v>
      </c>
      <c r="B33" s="14">
        <v>1.215</v>
      </c>
      <c r="C33" s="14">
        <f aca="true" t="shared" si="3" ref="C33:C48">B33*(1+($I$28+$I$29*A33)/(1282900)+($I$30+A33*$I$31-$I$32)/400)</f>
        <v>1.1808295162604667</v>
      </c>
      <c r="D33" s="27">
        <f aca="true" t="shared" si="4" ref="D33:D48">$G$18^(1-$G$20*EXP(-A33/$G$22))*0.6^($G$20*EXP(-A33/$G$22))</f>
        <v>1.2171360329915242</v>
      </c>
      <c r="E33" s="14">
        <f t="shared" si="2"/>
        <v>21.20883345570286</v>
      </c>
    </row>
    <row r="34" spans="1:5" ht="15.75">
      <c r="A34" s="14">
        <v>26.5</v>
      </c>
      <c r="B34" s="14">
        <v>1.198</v>
      </c>
      <c r="C34" s="14">
        <f t="shared" si="3"/>
        <v>1.1644266359744813</v>
      </c>
      <c r="D34" s="27">
        <f t="shared" si="4"/>
        <v>1.221188406155464</v>
      </c>
      <c r="E34" s="14">
        <f aca="true" t="shared" si="5" ref="E34:E49">E33+(A34-A33)/D34</f>
        <v>22.437145149819155</v>
      </c>
    </row>
    <row r="35" spans="1:5" ht="15.75">
      <c r="A35" s="14">
        <v>28</v>
      </c>
      <c r="B35" s="14">
        <v>1.272</v>
      </c>
      <c r="C35" s="14">
        <f t="shared" si="3"/>
        <v>1.236479187810324</v>
      </c>
      <c r="D35" s="27">
        <f t="shared" si="4"/>
        <v>1.2251236172828337</v>
      </c>
      <c r="E35" s="14">
        <f t="shared" si="5"/>
        <v>23.66151139240846</v>
      </c>
    </row>
    <row r="36" spans="1:5" ht="15.75">
      <c r="A36" s="14">
        <v>29.1</v>
      </c>
      <c r="B36" s="14">
        <v>1.251</v>
      </c>
      <c r="C36" s="14">
        <f t="shared" si="3"/>
        <v>1.2161567545512897</v>
      </c>
      <c r="D36" s="27">
        <f t="shared" si="4"/>
        <v>1.2279367070625724</v>
      </c>
      <c r="E36" s="14">
        <f t="shared" si="5"/>
        <v>24.557323036179078</v>
      </c>
    </row>
    <row r="37" spans="1:5" ht="15.75">
      <c r="A37" s="14">
        <v>30.2</v>
      </c>
      <c r="B37" s="14">
        <v>1.262</v>
      </c>
      <c r="C37" s="14">
        <f t="shared" si="3"/>
        <v>1.2269423187049353</v>
      </c>
      <c r="D37" s="27">
        <f t="shared" si="4"/>
        <v>1.2306895573134895</v>
      </c>
      <c r="E37" s="14">
        <f t="shared" si="5"/>
        <v>25.451130896547394</v>
      </c>
    </row>
    <row r="38" spans="1:5" ht="15.75">
      <c r="A38" s="14">
        <v>31.7</v>
      </c>
      <c r="B38" s="14">
        <v>1.214</v>
      </c>
      <c r="C38" s="14">
        <f t="shared" si="3"/>
        <v>1.180396336575606</v>
      </c>
      <c r="D38" s="27">
        <f t="shared" si="4"/>
        <v>1.2343484315135056</v>
      </c>
      <c r="E38" s="14">
        <f t="shared" si="5"/>
        <v>26.66634692607705</v>
      </c>
    </row>
    <row r="39" spans="1:5" ht="15.75">
      <c r="A39" s="14">
        <v>33.2</v>
      </c>
      <c r="B39" s="14">
        <v>1.298</v>
      </c>
      <c r="C39" s="14">
        <f t="shared" si="3"/>
        <v>1.2622001552375819</v>
      </c>
      <c r="D39" s="27">
        <f t="shared" si="4"/>
        <v>1.2379002786274371</v>
      </c>
      <c r="E39" s="14">
        <f t="shared" si="5"/>
        <v>27.878076195306377</v>
      </c>
    </row>
    <row r="40" spans="1:5" ht="15.75">
      <c r="A40" s="14">
        <v>34.7</v>
      </c>
      <c r="B40" s="14">
        <v>1.269</v>
      </c>
      <c r="C40" s="14">
        <f t="shared" si="3"/>
        <v>1.234126065294302</v>
      </c>
      <c r="D40" s="27">
        <f t="shared" si="4"/>
        <v>1.2413479062444563</v>
      </c>
      <c r="E40" s="14">
        <f t="shared" si="5"/>
        <v>29.086440097524623</v>
      </c>
    </row>
    <row r="41" spans="1:5" ht="15.75">
      <c r="A41" s="14">
        <v>35.8</v>
      </c>
      <c r="B41" s="14">
        <v>1.238</v>
      </c>
      <c r="C41" s="14">
        <f t="shared" si="3"/>
        <v>1.2040681807829987</v>
      </c>
      <c r="D41" s="27">
        <f t="shared" si="4"/>
        <v>1.2438115263116978</v>
      </c>
      <c r="E41" s="14">
        <f t="shared" si="5"/>
        <v>29.97081845930251</v>
      </c>
    </row>
    <row r="42" spans="1:5" ht="15.75">
      <c r="A42" s="14">
        <v>49.5</v>
      </c>
      <c r="B42" s="14">
        <v>1.27</v>
      </c>
      <c r="C42" s="14">
        <f t="shared" si="3"/>
        <v>1.2363434311270667</v>
      </c>
      <c r="D42" s="27">
        <f t="shared" si="4"/>
        <v>1.27033625679393</v>
      </c>
      <c r="E42" s="14">
        <f t="shared" si="5"/>
        <v>40.75536461921139</v>
      </c>
    </row>
    <row r="43" spans="1:5" ht="15.75">
      <c r="A43" s="14">
        <v>51</v>
      </c>
      <c r="B43" s="14">
        <v>1.259</v>
      </c>
      <c r="C43" s="14">
        <f t="shared" si="3"/>
        <v>1.2257600188834135</v>
      </c>
      <c r="D43" s="27">
        <f t="shared" si="4"/>
        <v>1.272817571295948</v>
      </c>
      <c r="E43" s="14">
        <f t="shared" si="5"/>
        <v>41.933852435397604</v>
      </c>
    </row>
    <row r="44" spans="1:5" ht="15.75">
      <c r="A44" s="14">
        <v>52.5</v>
      </c>
      <c r="B44" s="14">
        <v>1.308</v>
      </c>
      <c r="C44" s="14">
        <f t="shared" si="3"/>
        <v>1.2735962682373594</v>
      </c>
      <c r="D44" s="27">
        <f t="shared" si="4"/>
        <v>1.275223894211575</v>
      </c>
      <c r="E44" s="14">
        <f t="shared" si="5"/>
        <v>43.11011646778338</v>
      </c>
    </row>
    <row r="45" spans="1:5" ht="15.75">
      <c r="A45" s="14">
        <v>54</v>
      </c>
      <c r="B45" s="14">
        <v>1.371</v>
      </c>
      <c r="C45" s="14">
        <f t="shared" si="3"/>
        <v>1.335075408464614</v>
      </c>
      <c r="D45" s="27">
        <f t="shared" si="4"/>
        <v>1.2775573482297005</v>
      </c>
      <c r="E45" s="14">
        <f t="shared" si="5"/>
        <v>44.28423205803734</v>
      </c>
    </row>
    <row r="46" spans="1:5" ht="15.75">
      <c r="A46" s="14">
        <v>55.5</v>
      </c>
      <c r="B46" s="14">
        <v>1.298</v>
      </c>
      <c r="C46" s="14">
        <f t="shared" si="3"/>
        <v>1.2641171908813595</v>
      </c>
      <c r="D46" s="27">
        <f t="shared" si="4"/>
        <v>1.2798200050723643</v>
      </c>
      <c r="E46" s="14">
        <f t="shared" si="5"/>
        <v>45.456271871491566</v>
      </c>
    </row>
    <row r="47" spans="1:5" ht="15.75">
      <c r="A47" s="14">
        <v>57</v>
      </c>
      <c r="B47" s="14">
        <v>1.305</v>
      </c>
      <c r="C47" s="14">
        <f t="shared" si="3"/>
        <v>1.2710641078619254</v>
      </c>
      <c r="D47" s="27">
        <f t="shared" si="4"/>
        <v>1.282013886116159</v>
      </c>
      <c r="E47" s="14">
        <f t="shared" si="5"/>
        <v>46.62630600001745</v>
      </c>
    </row>
    <row r="48" spans="1:5" ht="15.75">
      <c r="A48" s="14">
        <v>58.1</v>
      </c>
      <c r="B48" s="14">
        <v>1.259</v>
      </c>
      <c r="C48" s="14">
        <f t="shared" si="3"/>
        <v>1.2263520366104501</v>
      </c>
      <c r="D48" s="27">
        <f t="shared" si="4"/>
        <v>1.2835801650026784</v>
      </c>
      <c r="E48" s="14">
        <f t="shared" si="5"/>
        <v>47.48328402912069</v>
      </c>
    </row>
    <row r="49" spans="1:5" ht="15.75">
      <c r="A49" s="14">
        <v>59.1</v>
      </c>
      <c r="B49" s="14">
        <v>1.314</v>
      </c>
      <c r="C49" s="14">
        <f aca="true" t="shared" si="6" ref="C49:C64">B49*(1+($I$28+$I$29*A49)/(1282900)+($I$30+A49*$I$31-$I$32)/400)</f>
        <v>1.280012820553632</v>
      </c>
      <c r="D49" s="27">
        <f aca="true" t="shared" si="7" ref="D49:D64">$G$18^(1-$G$20*EXP(-A49/$G$22))*0.6^($G$20*EXP(-A49/$G$22))</f>
        <v>1.2849735209893844</v>
      </c>
      <c r="E49" s="14">
        <f t="shared" si="5"/>
        <v>48.261510182162375</v>
      </c>
    </row>
    <row r="50" spans="1:5" ht="15.75">
      <c r="A50" s="14">
        <v>60.6</v>
      </c>
      <c r="B50" s="14">
        <v>1.265</v>
      </c>
      <c r="C50" s="14">
        <f t="shared" si="6"/>
        <v>1.2324058970207197</v>
      </c>
      <c r="D50" s="27">
        <f t="shared" si="7"/>
        <v>1.287010291466938</v>
      </c>
      <c r="E50" s="14">
        <f aca="true" t="shared" si="8" ref="E50:E65">E49+(A50-A49)/D50</f>
        <v>49.427002027833865</v>
      </c>
    </row>
    <row r="51" spans="1:5" ht="15.75">
      <c r="A51" s="14">
        <v>62.1</v>
      </c>
      <c r="B51" s="14">
        <v>1.299</v>
      </c>
      <c r="C51" s="14">
        <f t="shared" si="6"/>
        <v>1.2656588979140837</v>
      </c>
      <c r="D51" s="27">
        <f t="shared" si="7"/>
        <v>1.2889847913816452</v>
      </c>
      <c r="E51" s="14">
        <f t="shared" si="8"/>
        <v>50.59070854324757</v>
      </c>
    </row>
    <row r="52" spans="1:5" ht="15.75">
      <c r="A52" s="14">
        <v>63.6</v>
      </c>
      <c r="B52" s="14">
        <v>1.298</v>
      </c>
      <c r="C52" s="14">
        <f t="shared" si="6"/>
        <v>1.264813513245243</v>
      </c>
      <c r="D52" s="27">
        <f t="shared" si="7"/>
        <v>1.290898828843389</v>
      </c>
      <c r="E52" s="14">
        <f t="shared" si="8"/>
        <v>51.75268961138748</v>
      </c>
    </row>
    <row r="53" spans="1:5" ht="15.75">
      <c r="A53" s="14">
        <v>65.1</v>
      </c>
      <c r="B53" s="14">
        <v>1.293</v>
      </c>
      <c r="C53" s="14">
        <f t="shared" si="6"/>
        <v>1.2600698021168515</v>
      </c>
      <c r="D53" s="27">
        <f t="shared" si="7"/>
        <v>1.2927541655240158</v>
      </c>
      <c r="E53" s="14">
        <f t="shared" si="8"/>
        <v>52.91300302595843</v>
      </c>
    </row>
    <row r="54" spans="1:5" ht="15.75">
      <c r="A54" s="14">
        <v>66.6</v>
      </c>
      <c r="B54" s="14">
        <v>1.342</v>
      </c>
      <c r="C54" s="14">
        <f t="shared" si="6"/>
        <v>1.3079551870413582</v>
      </c>
      <c r="D54" s="27">
        <f t="shared" si="7"/>
        <v>1.29455251745374</v>
      </c>
      <c r="E54" s="14">
        <f t="shared" si="8"/>
        <v>54.071704569369246</v>
      </c>
    </row>
    <row r="55" spans="1:5" ht="15.75">
      <c r="A55" s="14">
        <v>67.7</v>
      </c>
      <c r="B55" s="14">
        <v>1.349</v>
      </c>
      <c r="C55" s="14">
        <f t="shared" si="6"/>
        <v>1.31487588381383</v>
      </c>
      <c r="D55" s="27">
        <f t="shared" si="7"/>
        <v>1.2958360613286894</v>
      </c>
      <c r="E55" s="14">
        <f t="shared" si="8"/>
        <v>54.92057738038835</v>
      </c>
    </row>
    <row r="56" spans="1:5" ht="15.75">
      <c r="A56" s="14">
        <v>68.8</v>
      </c>
      <c r="B56" s="14">
        <v>1.354</v>
      </c>
      <c r="C56" s="14">
        <f t="shared" si="6"/>
        <v>1.319848046535554</v>
      </c>
      <c r="D56" s="27">
        <f t="shared" si="7"/>
        <v>1.2970905037094642</v>
      </c>
      <c r="E56" s="14">
        <f t="shared" si="8"/>
        <v>55.76862922939517</v>
      </c>
    </row>
    <row r="57" spans="1:5" ht="15.75">
      <c r="A57" s="14">
        <v>70.3</v>
      </c>
      <c r="B57" s="14">
        <v>1.282</v>
      </c>
      <c r="C57" s="14">
        <f t="shared" si="6"/>
        <v>1.249791462226178</v>
      </c>
      <c r="D57" s="27">
        <f t="shared" si="7"/>
        <v>1.2987553467778303</v>
      </c>
      <c r="E57" s="14">
        <f t="shared" si="8"/>
        <v>56.92358116373865</v>
      </c>
    </row>
    <row r="58" spans="1:5" ht="15.75">
      <c r="A58" s="14">
        <v>71.8</v>
      </c>
      <c r="B58" s="14">
        <v>1.291</v>
      </c>
      <c r="C58" s="14">
        <f t="shared" si="6"/>
        <v>1.258693602423992</v>
      </c>
      <c r="D58" s="27">
        <f t="shared" si="7"/>
        <v>1.3003688121769135</v>
      </c>
      <c r="E58" s="14">
        <f t="shared" si="8"/>
        <v>58.07710006234165</v>
      </c>
    </row>
    <row r="59" spans="1:5" ht="15.75">
      <c r="A59" s="14">
        <v>73.3</v>
      </c>
      <c r="B59" s="14">
        <v>1.285</v>
      </c>
      <c r="C59" s="14">
        <f t="shared" si="6"/>
        <v>1.2529714054592758</v>
      </c>
      <c r="D59" s="27">
        <f t="shared" si="7"/>
        <v>1.301932422125371</v>
      </c>
      <c r="E59" s="14">
        <f t="shared" si="8"/>
        <v>59.229233594396476</v>
      </c>
    </row>
    <row r="60" spans="1:5" ht="15.75">
      <c r="A60" s="14">
        <v>74.8</v>
      </c>
      <c r="B60" s="14">
        <v>1.312</v>
      </c>
      <c r="C60" s="14">
        <f t="shared" si="6"/>
        <v>1.2794287705019776</v>
      </c>
      <c r="D60" s="27">
        <f t="shared" si="7"/>
        <v>1.303447657749367</v>
      </c>
      <c r="E60" s="14">
        <f t="shared" si="8"/>
        <v>60.38002779091221</v>
      </c>
    </row>
    <row r="61" spans="1:5" ht="15.75">
      <c r="A61" s="14">
        <v>76.3</v>
      </c>
      <c r="B61" s="14">
        <v>1.333</v>
      </c>
      <c r="C61" s="14">
        <f t="shared" si="6"/>
        <v>1.3000398578528485</v>
      </c>
      <c r="D61" s="27">
        <f t="shared" si="7"/>
        <v>1.3049159599319908</v>
      </c>
      <c r="E61" s="14">
        <f t="shared" si="8"/>
        <v>61.52952710432253</v>
      </c>
    </row>
    <row r="62" spans="1:5" ht="15.75">
      <c r="A62" s="14">
        <v>77.4</v>
      </c>
      <c r="B62" s="14">
        <v>1.307</v>
      </c>
      <c r="C62" s="14">
        <f t="shared" si="6"/>
        <v>1.2747779593126967</v>
      </c>
      <c r="D62" s="27">
        <f t="shared" si="7"/>
        <v>1.3059636991019645</v>
      </c>
      <c r="E62" s="14">
        <f t="shared" si="8"/>
        <v>62.371816978655495</v>
      </c>
    </row>
    <row r="63" spans="1:5" ht="15.75">
      <c r="A63" s="14">
        <v>78.4</v>
      </c>
      <c r="B63" s="14">
        <v>1.394</v>
      </c>
      <c r="C63" s="14">
        <f t="shared" si="6"/>
        <v>1.3597254341352396</v>
      </c>
      <c r="D63" s="27">
        <f t="shared" si="7"/>
        <v>1.30689539588486</v>
      </c>
      <c r="E63" s="14">
        <f t="shared" si="8"/>
        <v>63.136989159343244</v>
      </c>
    </row>
    <row r="64" spans="1:5" ht="15.75">
      <c r="A64" s="14">
        <v>79.9</v>
      </c>
      <c r="B64" s="14">
        <v>1.283</v>
      </c>
      <c r="C64" s="14">
        <f t="shared" si="6"/>
        <v>1.2515820724820894</v>
      </c>
      <c r="D64" s="27">
        <f t="shared" si="7"/>
        <v>1.3082567026601855</v>
      </c>
      <c r="E64" s="14">
        <f t="shared" si="8"/>
        <v>64.28355313027488</v>
      </c>
    </row>
    <row r="65" spans="1:5" ht="15.75">
      <c r="A65" s="14">
        <v>81.4</v>
      </c>
      <c r="B65" s="14">
        <v>1.099</v>
      </c>
      <c r="C65" s="14">
        <f aca="true" t="shared" si="9" ref="C65:C80">B65*(1+($I$28+$I$29*A65)/(1282900)+($I$30+A65*$I$31-$I$32)/400)</f>
        <v>1.0721970182906833</v>
      </c>
      <c r="D65" s="27">
        <f aca="true" t="shared" si="10" ref="D65:D80">$G$18^(1-$G$20*EXP(-A65/$G$22))*0.6^($G$20*EXP(-A65/$G$22))</f>
        <v>1.3095756854101264</v>
      </c>
      <c r="E65" s="14">
        <f t="shared" si="8"/>
        <v>65.4289623011318</v>
      </c>
    </row>
    <row r="66" spans="1:5" ht="15.75">
      <c r="A66" s="14">
        <v>82.9</v>
      </c>
      <c r="B66" s="14">
        <v>1.355</v>
      </c>
      <c r="C66" s="14">
        <f t="shared" si="9"/>
        <v>1.3220881687802943</v>
      </c>
      <c r="D66" s="27">
        <f t="shared" si="10"/>
        <v>1.3108536180195443</v>
      </c>
      <c r="E66" s="14">
        <f aca="true" t="shared" si="11" ref="E66:E81">E65+(A66-A65)/D66</f>
        <v>66.5732548288255</v>
      </c>
    </row>
    <row r="67" spans="1:5" ht="15.75">
      <c r="A67" s="14">
        <v>84.4</v>
      </c>
      <c r="B67" s="14">
        <v>1.346</v>
      </c>
      <c r="C67" s="14">
        <f t="shared" si="9"/>
        <v>1.3134404884499185</v>
      </c>
      <c r="D67" s="27">
        <f t="shared" si="10"/>
        <v>1.3120917386883981</v>
      </c>
      <c r="E67" s="14">
        <f t="shared" si="11"/>
        <v>67.71646757513807</v>
      </c>
    </row>
    <row r="68" spans="1:5" ht="15.75">
      <c r="A68" s="14">
        <v>85.9</v>
      </c>
      <c r="B68" s="14">
        <v>1.427</v>
      </c>
      <c r="C68" s="14">
        <f t="shared" si="9"/>
        <v>1.3926228761668968</v>
      </c>
      <c r="D68" s="27">
        <f t="shared" si="10"/>
        <v>1.313291250760101</v>
      </c>
      <c r="E68" s="14">
        <f t="shared" si="11"/>
        <v>68.85863615284833</v>
      </c>
    </row>
    <row r="69" spans="1:5" ht="15.75">
      <c r="A69" s="14">
        <v>88.15</v>
      </c>
      <c r="B69" s="14">
        <v>1.361</v>
      </c>
      <c r="C69" s="14">
        <f t="shared" si="9"/>
        <v>1.3284156591495226</v>
      </c>
      <c r="D69" s="27">
        <f t="shared" si="10"/>
        <v>1.3150206765018817</v>
      </c>
      <c r="E69" s="14">
        <f t="shared" si="11"/>
        <v>70.56963586578462</v>
      </c>
    </row>
    <row r="70" spans="1:5" ht="15.75">
      <c r="A70" s="14">
        <v>89.6</v>
      </c>
      <c r="B70" s="14">
        <v>1.353</v>
      </c>
      <c r="C70" s="14">
        <f t="shared" si="9"/>
        <v>1.3207371230026514</v>
      </c>
      <c r="D70" s="27">
        <f t="shared" si="10"/>
        <v>1.3160923402389433</v>
      </c>
      <c r="E70" s="14">
        <f t="shared" si="11"/>
        <v>71.67138226736061</v>
      </c>
    </row>
    <row r="71" spans="1:5" ht="15.75">
      <c r="A71" s="14">
        <v>91.1</v>
      </c>
      <c r="B71" s="14">
        <v>1.334</v>
      </c>
      <c r="C71" s="14">
        <f t="shared" si="9"/>
        <v>1.3023227112879459</v>
      </c>
      <c r="D71" s="27">
        <f t="shared" si="10"/>
        <v>1.3171668525909883</v>
      </c>
      <c r="E71" s="14">
        <f t="shared" si="11"/>
        <v>72.81019015418934</v>
      </c>
    </row>
    <row r="72" spans="1:5" ht="15.75">
      <c r="A72" s="14">
        <v>92.6</v>
      </c>
      <c r="B72" s="14">
        <v>1.336</v>
      </c>
      <c r="C72" s="14">
        <f t="shared" si="9"/>
        <v>1.3044079427610393</v>
      </c>
      <c r="D72" s="27">
        <f t="shared" si="10"/>
        <v>1.3182077271189774</v>
      </c>
      <c r="E72" s="14">
        <f t="shared" si="11"/>
        <v>73.94809882301375</v>
      </c>
    </row>
    <row r="73" spans="1:5" ht="15.75">
      <c r="A73" s="14">
        <v>94.1</v>
      </c>
      <c r="B73" s="14">
        <v>0.542</v>
      </c>
      <c r="C73" s="14">
        <f t="shared" si="9"/>
        <v>0.529237306287605</v>
      </c>
      <c r="D73" s="27">
        <f t="shared" si="10"/>
        <v>1.3192159908855963</v>
      </c>
      <c r="E73" s="14">
        <f t="shared" si="11"/>
        <v>75.08513779946904</v>
      </c>
    </row>
    <row r="74" spans="1:5" ht="15.75">
      <c r="A74" s="14">
        <v>95.6</v>
      </c>
      <c r="B74" s="14">
        <v>1.333</v>
      </c>
      <c r="C74" s="14">
        <f t="shared" si="9"/>
        <v>1.3017437342651246</v>
      </c>
      <c r="D74" s="27">
        <f t="shared" si="10"/>
        <v>1.3201926412366904</v>
      </c>
      <c r="E74" s="14">
        <f t="shared" si="11"/>
        <v>76.22133561874705</v>
      </c>
    </row>
    <row r="75" spans="1:5" ht="15.75">
      <c r="A75" s="14">
        <v>96.7</v>
      </c>
      <c r="B75" s="14">
        <v>1.134</v>
      </c>
      <c r="C75" s="14">
        <f t="shared" si="9"/>
        <v>1.107492512984854</v>
      </c>
      <c r="D75" s="27">
        <f t="shared" si="10"/>
        <v>1.3208893212627022</v>
      </c>
      <c r="E75" s="14">
        <f t="shared" si="11"/>
        <v>77.05410788989272</v>
      </c>
    </row>
    <row r="76" spans="1:5" ht="15.75">
      <c r="A76" s="14">
        <v>97.7</v>
      </c>
      <c r="B76" s="14">
        <v>1.397</v>
      </c>
      <c r="C76" s="14">
        <f t="shared" si="9"/>
        <v>1.364437355447427</v>
      </c>
      <c r="D76" s="27">
        <f t="shared" si="10"/>
        <v>1.3215086796024618</v>
      </c>
      <c r="E76" s="14">
        <f t="shared" si="11"/>
        <v>77.81081877301823</v>
      </c>
    </row>
    <row r="77" spans="1:5" ht="15.75">
      <c r="A77" s="14">
        <v>99.2</v>
      </c>
      <c r="B77" s="14">
        <v>1.111</v>
      </c>
      <c r="C77" s="14">
        <f t="shared" si="9"/>
        <v>1.0852140948708013</v>
      </c>
      <c r="D77" s="27">
        <f t="shared" si="10"/>
        <v>1.3224133551693074</v>
      </c>
      <c r="E77" s="14">
        <f t="shared" si="11"/>
        <v>78.94510858802691</v>
      </c>
    </row>
    <row r="78" spans="1:5" ht="15.75">
      <c r="A78" s="14">
        <v>100.7</v>
      </c>
      <c r="B78" s="14">
        <v>1.443</v>
      </c>
      <c r="C78" s="14">
        <f t="shared" si="9"/>
        <v>1.409651849332456</v>
      </c>
      <c r="D78" s="27">
        <f t="shared" si="10"/>
        <v>1.3232895960741722</v>
      </c>
      <c r="E78" s="14">
        <f t="shared" si="11"/>
        <v>80.07864731186339</v>
      </c>
    </row>
    <row r="79" spans="1:5" ht="15.75">
      <c r="A79" s="14">
        <v>102.2</v>
      </c>
      <c r="B79" s="14">
        <v>0.604</v>
      </c>
      <c r="C79" s="14">
        <f t="shared" si="9"/>
        <v>0.5901013877305586</v>
      </c>
      <c r="D79" s="27">
        <f t="shared" si="10"/>
        <v>1.3241382777061919</v>
      </c>
      <c r="E79" s="14">
        <f t="shared" si="11"/>
        <v>81.21145951528256</v>
      </c>
    </row>
    <row r="80" spans="1:5" ht="15.75">
      <c r="A80" s="14">
        <v>103.7</v>
      </c>
      <c r="B80" s="14">
        <v>0.977</v>
      </c>
      <c r="C80" s="14">
        <f t="shared" si="9"/>
        <v>0.954615363469382</v>
      </c>
      <c r="D80" s="27">
        <f t="shared" si="10"/>
        <v>1.3249602496637298</v>
      </c>
      <c r="E80" s="14">
        <f t="shared" si="11"/>
        <v>82.34356895055105</v>
      </c>
    </row>
    <row r="81" spans="1:5" ht="15.75">
      <c r="A81" s="14">
        <v>103.7</v>
      </c>
      <c r="B81" s="14">
        <v>0.977</v>
      </c>
      <c r="C81" s="14">
        <f aca="true" t="shared" si="12" ref="C81:C96">B81*(1+($I$28+$I$29*A81)/(1282900)+($I$30+A81*$I$31-$I$32)/400)</f>
        <v>0.954615363469382</v>
      </c>
      <c r="D81" s="27">
        <f aca="true" t="shared" si="13" ref="D81:D96">$G$18^(1-$G$20*EXP(-A81/$G$22))*0.6^($G$20*EXP(-A81/$G$22))</f>
        <v>1.3249602496637298</v>
      </c>
      <c r="E81" s="14">
        <f t="shared" si="11"/>
        <v>82.34356895055105</v>
      </c>
    </row>
    <row r="82" spans="1:5" ht="15.75">
      <c r="A82" s="14">
        <v>105.2</v>
      </c>
      <c r="B82" s="14">
        <v>2.368</v>
      </c>
      <c r="C82" s="14">
        <f t="shared" si="12"/>
        <v>2.3139805698542544</v>
      </c>
      <c r="D82" s="27">
        <f t="shared" si="13"/>
        <v>1.3257563364401068</v>
      </c>
      <c r="E82" s="14">
        <f aca="true" t="shared" si="14" ref="E82:E97">E81+(A82-A81)/D82</f>
        <v>83.47499857963942</v>
      </c>
    </row>
    <row r="83" spans="1:5" ht="15.75">
      <c r="A83" s="14">
        <v>105.2</v>
      </c>
      <c r="B83" s="14">
        <v>2.368</v>
      </c>
      <c r="C83" s="14">
        <f t="shared" si="12"/>
        <v>2.3139805698542544</v>
      </c>
      <c r="D83" s="27">
        <f t="shared" si="13"/>
        <v>1.3257563364401068</v>
      </c>
      <c r="E83" s="14">
        <f t="shared" si="14"/>
        <v>83.47499857963942</v>
      </c>
    </row>
    <row r="84" spans="1:5" ht="15.75">
      <c r="A84" s="14">
        <v>106.2</v>
      </c>
      <c r="B84" s="14">
        <v>1.381</v>
      </c>
      <c r="C84" s="14">
        <f t="shared" si="12"/>
        <v>1.349587732596519</v>
      </c>
      <c r="D84" s="27">
        <f t="shared" si="13"/>
        <v>1.3262730763786619</v>
      </c>
      <c r="E84" s="14">
        <f t="shared" si="14"/>
        <v>84.22899111542282</v>
      </c>
    </row>
    <row r="85" spans="1:5" ht="15.75">
      <c r="A85" s="14">
        <v>107.4</v>
      </c>
      <c r="B85" s="14">
        <v>1.191</v>
      </c>
      <c r="C85" s="14">
        <f t="shared" si="12"/>
        <v>1.1640041333103206</v>
      </c>
      <c r="D85" s="27">
        <f t="shared" si="13"/>
        <v>1.32687877349185</v>
      </c>
      <c r="E85" s="14">
        <f t="shared" si="14"/>
        <v>85.13336913696736</v>
      </c>
    </row>
    <row r="86" spans="1:5" ht="15.75">
      <c r="A86" s="14">
        <v>108.9</v>
      </c>
      <c r="B86" s="14">
        <v>1.354</v>
      </c>
      <c r="C86" s="14">
        <f t="shared" si="12"/>
        <v>1.3234439967415679</v>
      </c>
      <c r="D86" s="27">
        <f t="shared" si="13"/>
        <v>1.3276143813228054</v>
      </c>
      <c r="E86" s="14">
        <f t="shared" si="14"/>
        <v>86.26321528890904</v>
      </c>
    </row>
    <row r="87" spans="1:5" ht="15.75">
      <c r="A87" s="14">
        <v>110.4</v>
      </c>
      <c r="B87" s="14">
        <v>1.038</v>
      </c>
      <c r="C87" s="14">
        <f t="shared" si="12"/>
        <v>1.0146783544470148</v>
      </c>
      <c r="D87" s="27">
        <f t="shared" si="13"/>
        <v>1.3283267772163792</v>
      </c>
      <c r="E87" s="14">
        <f t="shared" si="14"/>
        <v>87.39245549224468</v>
      </c>
    </row>
    <row r="88" spans="1:5" ht="15.75">
      <c r="A88" s="14">
        <v>111.9</v>
      </c>
      <c r="B88" s="14">
        <v>1.41</v>
      </c>
      <c r="C88" s="14">
        <f t="shared" si="12"/>
        <v>1.3784603831841449</v>
      </c>
      <c r="D88" s="27">
        <f t="shared" si="13"/>
        <v>1.3290166815491984</v>
      </c>
      <c r="E88" s="14">
        <f t="shared" si="14"/>
        <v>88.52110949698711</v>
      </c>
    </row>
    <row r="89" spans="1:5" ht="15.75">
      <c r="A89" s="14">
        <v>113.4</v>
      </c>
      <c r="B89" s="14">
        <v>1.296</v>
      </c>
      <c r="C89" s="14">
        <f t="shared" si="12"/>
        <v>1.2671391446542815</v>
      </c>
      <c r="D89" s="27">
        <f t="shared" si="13"/>
        <v>1.3296847931039908</v>
      </c>
      <c r="E89" s="14">
        <f t="shared" si="14"/>
        <v>89.6491963998225</v>
      </c>
    </row>
    <row r="90" spans="1:5" ht="15.75">
      <c r="A90" s="14">
        <v>114.9</v>
      </c>
      <c r="B90" s="14">
        <v>1.381</v>
      </c>
      <c r="C90" s="14">
        <f t="shared" si="12"/>
        <v>1.3503834586237737</v>
      </c>
      <c r="D90" s="27">
        <f t="shared" si="13"/>
        <v>1.3303317896682252</v>
      </c>
      <c r="E90" s="14">
        <f t="shared" si="14"/>
        <v>90.77673466632825</v>
      </c>
    </row>
    <row r="91" spans="1:5" ht="15.75">
      <c r="A91" s="14">
        <v>114.9</v>
      </c>
      <c r="B91" s="14">
        <v>1.381</v>
      </c>
      <c r="C91" s="14">
        <f t="shared" si="12"/>
        <v>1.3503834586237737</v>
      </c>
      <c r="D91" s="27">
        <f t="shared" si="13"/>
        <v>1.3303317896682252</v>
      </c>
      <c r="E91" s="14">
        <f t="shared" si="14"/>
        <v>90.77673466632825</v>
      </c>
    </row>
    <row r="92" spans="1:5" ht="15.75">
      <c r="A92" s="14">
        <v>117</v>
      </c>
      <c r="B92" s="14">
        <v>0.534</v>
      </c>
      <c r="C92" s="14">
        <f t="shared" si="12"/>
        <v>0.5222355780203661</v>
      </c>
      <c r="D92" s="27">
        <f t="shared" si="13"/>
        <v>1.3312033595306267</v>
      </c>
      <c r="E92" s="14">
        <f t="shared" si="14"/>
        <v>92.3542547236247</v>
      </c>
    </row>
    <row r="93" spans="1:5" ht="15.75">
      <c r="A93" s="14">
        <v>117</v>
      </c>
      <c r="B93" s="14">
        <v>0.534</v>
      </c>
      <c r="C93" s="14">
        <f t="shared" si="12"/>
        <v>0.5222355780203661</v>
      </c>
      <c r="D93" s="27">
        <f t="shared" si="13"/>
        <v>1.3312033595306267</v>
      </c>
      <c r="E93" s="14">
        <f t="shared" si="14"/>
        <v>92.3542547236247</v>
      </c>
    </row>
    <row r="94" spans="1:5" ht="15.75">
      <c r="A94" s="14">
        <v>121.5</v>
      </c>
      <c r="B94" s="14">
        <v>1.506</v>
      </c>
      <c r="C94" s="14">
        <f t="shared" si="12"/>
        <v>1.4732705227763414</v>
      </c>
      <c r="D94" s="27">
        <f t="shared" si="13"/>
        <v>1.3329439674204613</v>
      </c>
      <c r="E94" s="14">
        <f t="shared" si="14"/>
        <v>95.7302405939899</v>
      </c>
    </row>
    <row r="95" spans="1:5" ht="15.75">
      <c r="A95" s="14">
        <v>123</v>
      </c>
      <c r="B95" s="14">
        <v>2.139</v>
      </c>
      <c r="C95" s="14">
        <f t="shared" si="12"/>
        <v>2.092726207574305</v>
      </c>
      <c r="D95" s="27">
        <f t="shared" si="13"/>
        <v>1.3334878116390168</v>
      </c>
      <c r="E95" s="14">
        <f t="shared" si="14"/>
        <v>96.85511026801889</v>
      </c>
    </row>
    <row r="96" spans="1:5" ht="15.75">
      <c r="A96" s="14">
        <v>124.5</v>
      </c>
      <c r="B96" s="14">
        <v>1.358</v>
      </c>
      <c r="C96" s="14">
        <f t="shared" si="12"/>
        <v>1.3287567838837884</v>
      </c>
      <c r="D96" s="27">
        <f t="shared" si="13"/>
        <v>1.3340144191564218</v>
      </c>
      <c r="E96" s="14">
        <f t="shared" si="14"/>
        <v>97.97953589525352</v>
      </c>
    </row>
    <row r="97" spans="1:5" ht="15.75">
      <c r="A97" s="14">
        <v>125.5</v>
      </c>
      <c r="B97" s="14">
        <v>0.842</v>
      </c>
      <c r="C97" s="14">
        <f aca="true" t="shared" si="15" ref="C97:C112">B97*(1+($I$28+$I$29*A97)/(1282900)+($I$30+A97*$I$31-$I$32)/400)</f>
        <v>0.8239241097772767</v>
      </c>
      <c r="D97" s="27">
        <f aca="true" t="shared" si="16" ref="D97:D112">$G$18^(1-$G$20*EXP(-A97/$G$22))*0.6^($G$20*EXP(-A97/$G$22))</f>
        <v>1.3343561821101202</v>
      </c>
      <c r="E97" s="14">
        <f t="shared" si="14"/>
        <v>98.72896098385215</v>
      </c>
    </row>
    <row r="98" spans="1:5" ht="15.75">
      <c r="A98" s="14">
        <v>126.6</v>
      </c>
      <c r="B98" s="14">
        <v>1.337</v>
      </c>
      <c r="C98" s="14">
        <f t="shared" si="15"/>
        <v>1.3083949507717725</v>
      </c>
      <c r="D98" s="27">
        <f t="shared" si="16"/>
        <v>1.3347237365321551</v>
      </c>
      <c r="E98" s="14">
        <f aca="true" t="shared" si="17" ref="E98:E113">E97+(A98-A97)/D98</f>
        <v>99.55310156807371</v>
      </c>
    </row>
    <row r="99" spans="1:5" ht="15.75">
      <c r="A99" s="14">
        <v>128.1</v>
      </c>
      <c r="B99" s="14">
        <v>0.718</v>
      </c>
      <c r="C99" s="14">
        <f t="shared" si="15"/>
        <v>0.7027097543538476</v>
      </c>
      <c r="D99" s="27">
        <f t="shared" si="16"/>
        <v>1.3352111467953547</v>
      </c>
      <c r="E99" s="14">
        <f t="shared" si="17"/>
        <v>100.67651939123985</v>
      </c>
    </row>
    <row r="100" spans="1:5" ht="15.75">
      <c r="A100" s="14">
        <v>129.6</v>
      </c>
      <c r="B100" s="14">
        <v>1.446</v>
      </c>
      <c r="C100" s="14">
        <f t="shared" si="15"/>
        <v>1.4153502041465313</v>
      </c>
      <c r="D100" s="27">
        <f t="shared" si="16"/>
        <v>1.3356830891062137</v>
      </c>
      <c r="E100" s="14">
        <f t="shared" si="17"/>
        <v>101.7995402726405</v>
      </c>
    </row>
    <row r="101" spans="1:5" ht="15.75">
      <c r="A101" s="14">
        <v>131.1</v>
      </c>
      <c r="B101" s="14">
        <v>0.552</v>
      </c>
      <c r="C101" s="14">
        <f t="shared" si="15"/>
        <v>0.5403545009131259</v>
      </c>
      <c r="D101" s="27">
        <f t="shared" si="16"/>
        <v>1.3361400490729392</v>
      </c>
      <c r="E101" s="14">
        <f t="shared" si="17"/>
        <v>102.92217708084092</v>
      </c>
    </row>
    <row r="102" spans="1:5" ht="15.75">
      <c r="A102" s="14">
        <v>132.6</v>
      </c>
      <c r="B102" s="14">
        <v>1.415</v>
      </c>
      <c r="C102" s="14">
        <f t="shared" si="15"/>
        <v>1.3852884319711332</v>
      </c>
      <c r="D102" s="27">
        <f t="shared" si="16"/>
        <v>1.336582497391047</v>
      </c>
      <c r="E102" s="14">
        <f t="shared" si="17"/>
        <v>104.04444226307093</v>
      </c>
    </row>
    <row r="103" spans="1:5" ht="15.75">
      <c r="A103" s="14">
        <v>134.1</v>
      </c>
      <c r="B103" s="14">
        <v>2.758</v>
      </c>
      <c r="C103" s="14">
        <f t="shared" si="15"/>
        <v>2.700362680220965</v>
      </c>
      <c r="D103" s="27">
        <f t="shared" si="16"/>
        <v>1.3370108902801756</v>
      </c>
      <c r="E103" s="14">
        <f t="shared" si="17"/>
        <v>105.16634785928164</v>
      </c>
    </row>
    <row r="104" spans="1:5" ht="15.75">
      <c r="A104" s="14">
        <v>135.1</v>
      </c>
      <c r="B104" s="14">
        <v>1.325</v>
      </c>
      <c r="C104" s="14">
        <f t="shared" si="15"/>
        <v>1.2973975984756192</v>
      </c>
      <c r="D104" s="27">
        <f t="shared" si="16"/>
        <v>1.3372888958887095</v>
      </c>
      <c r="E104" s="14">
        <f t="shared" si="17"/>
        <v>105.91412943667629</v>
      </c>
    </row>
    <row r="105" spans="1:5" ht="15.75">
      <c r="A105" s="14">
        <v>136.3</v>
      </c>
      <c r="B105" s="14">
        <v>1.073</v>
      </c>
      <c r="C105" s="14">
        <f t="shared" si="15"/>
        <v>1.050732539704014</v>
      </c>
      <c r="D105" s="27">
        <f t="shared" si="16"/>
        <v>1.337614696059214</v>
      </c>
      <c r="E105" s="14">
        <f t="shared" si="17"/>
        <v>106.81124876673103</v>
      </c>
    </row>
    <row r="106" spans="1:5" ht="15.75">
      <c r="A106" s="14">
        <v>137.8</v>
      </c>
      <c r="B106" s="14">
        <v>0.582</v>
      </c>
      <c r="C106" s="14">
        <f t="shared" si="15"/>
        <v>0.5699798481644701</v>
      </c>
      <c r="D106" s="27">
        <f t="shared" si="16"/>
        <v>1.3380102810038974</v>
      </c>
      <c r="E106" s="14">
        <f t="shared" si="17"/>
        <v>107.93231638578891</v>
      </c>
    </row>
    <row r="107" spans="1:5" ht="15.75">
      <c r="A107" s="14">
        <v>139.3</v>
      </c>
      <c r="B107" s="14">
        <v>1.543</v>
      </c>
      <c r="C107" s="14">
        <f t="shared" si="15"/>
        <v>1.511285428288406</v>
      </c>
      <c r="D107" s="27">
        <f t="shared" si="16"/>
        <v>1.3383932859097927</v>
      </c>
      <c r="E107" s="14">
        <f t="shared" si="17"/>
        <v>109.05306319152348</v>
      </c>
    </row>
    <row r="108" spans="1:5" ht="15.75">
      <c r="A108" s="14">
        <v>140.8</v>
      </c>
      <c r="B108" s="14">
        <v>1.689</v>
      </c>
      <c r="C108" s="14">
        <f t="shared" si="15"/>
        <v>1.6544523600830796</v>
      </c>
      <c r="D108" s="27">
        <f t="shared" si="16"/>
        <v>1.3387641073745873</v>
      </c>
      <c r="E108" s="14">
        <f t="shared" si="17"/>
        <v>110.1734995639488</v>
      </c>
    </row>
    <row r="109" spans="1:5" ht="15.75">
      <c r="A109" s="14">
        <v>142.3</v>
      </c>
      <c r="B109" s="14">
        <v>1.369</v>
      </c>
      <c r="C109" s="14">
        <f t="shared" si="15"/>
        <v>1.341133800091943</v>
      </c>
      <c r="D109" s="27">
        <f t="shared" si="16"/>
        <v>1.3391231297114932</v>
      </c>
      <c r="E109" s="14">
        <f t="shared" si="17"/>
        <v>111.29363554451629</v>
      </c>
    </row>
    <row r="110" spans="1:5" ht="15.75">
      <c r="A110" s="14">
        <v>143.8</v>
      </c>
      <c r="B110" s="14">
        <v>1.909</v>
      </c>
      <c r="C110" s="14">
        <f t="shared" si="15"/>
        <v>1.87033166707096</v>
      </c>
      <c r="D110" s="27">
        <f t="shared" si="16"/>
        <v>1.3394707253158775</v>
      </c>
      <c r="E110" s="14">
        <f t="shared" si="17"/>
        <v>112.41348084732891</v>
      </c>
    </row>
    <row r="111" spans="1:5" ht="15.75">
      <c r="A111" s="14">
        <v>144.9</v>
      </c>
      <c r="B111" s="14">
        <v>1.423</v>
      </c>
      <c r="C111" s="14">
        <f t="shared" si="15"/>
        <v>1.3942796574372793</v>
      </c>
      <c r="D111" s="27">
        <f t="shared" si="16"/>
        <v>1.3397185758172347</v>
      </c>
      <c r="E111" s="14">
        <f t="shared" si="17"/>
        <v>113.23454880880657</v>
      </c>
    </row>
    <row r="112" spans="1:5" ht="15.75">
      <c r="A112" s="14">
        <v>146</v>
      </c>
      <c r="B112" s="14">
        <v>1.477</v>
      </c>
      <c r="C112" s="14">
        <f t="shared" si="15"/>
        <v>1.447297380817978</v>
      </c>
      <c r="D112" s="27">
        <f t="shared" si="16"/>
        <v>1.3399606140104316</v>
      </c>
      <c r="E112" s="14">
        <f t="shared" si="17"/>
        <v>114.05546846009972</v>
      </c>
    </row>
    <row r="113" spans="1:5" ht="15.75">
      <c r="A113" s="14">
        <v>147.5</v>
      </c>
      <c r="B113" s="14">
        <v>1.806</v>
      </c>
      <c r="C113" s="14">
        <f aca="true" t="shared" si="18" ref="C113:C128">B113*(1+($I$28+$I$29*A113)/(1282900)+($I$30+A113*$I$31-$I$32)/400)</f>
        <v>1.769860572954688</v>
      </c>
      <c r="D113" s="27">
        <f aca="true" t="shared" si="19" ref="D113:D128">$G$18^(1-$G$20*EXP(-A113/$G$22))*0.6^($G$20*EXP(-A113/$G$22))</f>
        <v>1.3402815430819195</v>
      </c>
      <c r="E113" s="14">
        <f t="shared" si="17"/>
        <v>115.17463630042587</v>
      </c>
    </row>
    <row r="114" spans="1:5" ht="15.75">
      <c r="A114" s="14">
        <v>149</v>
      </c>
      <c r="B114" s="14">
        <v>1.329</v>
      </c>
      <c r="C114" s="14">
        <f t="shared" si="18"/>
        <v>1.30253773226982</v>
      </c>
      <c r="D114" s="27">
        <f t="shared" si="19"/>
        <v>1.3405922490665352</v>
      </c>
      <c r="E114" s="14">
        <f aca="true" t="shared" si="20" ref="E114:E129">E113+(A114-A113)/D114</f>
        <v>116.29354475379375</v>
      </c>
    </row>
    <row r="115" spans="1:5" ht="15.75">
      <c r="A115" s="14">
        <v>150.5</v>
      </c>
      <c r="B115" s="14">
        <v>1.039</v>
      </c>
      <c r="C115" s="14">
        <f t="shared" si="18"/>
        <v>1.0184152604829402</v>
      </c>
      <c r="D115" s="27">
        <f t="shared" si="19"/>
        <v>1.3408930553431901</v>
      </c>
      <c r="E115" s="14">
        <f t="shared" si="20"/>
        <v>117.41220219930949</v>
      </c>
    </row>
    <row r="116" spans="1:5" ht="15.75">
      <c r="A116" s="14">
        <v>151.8</v>
      </c>
      <c r="B116" s="14">
        <v>1.481</v>
      </c>
      <c r="C116" s="14">
        <f t="shared" si="18"/>
        <v>1.4517858374674835</v>
      </c>
      <c r="D116" s="27">
        <f t="shared" si="19"/>
        <v>1.3411459887626678</v>
      </c>
      <c r="E116" s="14">
        <f t="shared" si="20"/>
        <v>118.38152247532163</v>
      </c>
    </row>
    <row r="117" spans="1:5" ht="15.75">
      <c r="A117" s="14">
        <v>153.5</v>
      </c>
      <c r="B117" s="14">
        <v>0.4985</v>
      </c>
      <c r="C117" s="14">
        <f t="shared" si="18"/>
        <v>0.48872272971172076</v>
      </c>
      <c r="D117" s="27">
        <f t="shared" si="19"/>
        <v>1.3414662121658834</v>
      </c>
      <c r="E117" s="14">
        <f t="shared" si="20"/>
        <v>119.64879255978781</v>
      </c>
    </row>
    <row r="118" spans="1:5" ht="15.75">
      <c r="A118" s="14">
        <v>155.7</v>
      </c>
      <c r="B118" s="14">
        <v>1.392</v>
      </c>
      <c r="C118" s="14">
        <f t="shared" si="18"/>
        <v>1.3649009948661919</v>
      </c>
      <c r="D118" s="27">
        <f t="shared" si="19"/>
        <v>1.3418635403236205</v>
      </c>
      <c r="E118" s="14">
        <f t="shared" si="20"/>
        <v>121.28830353380935</v>
      </c>
    </row>
    <row r="119" spans="1:5" ht="15.75">
      <c r="A119" s="14">
        <v>157.2</v>
      </c>
      <c r="B119" s="14">
        <v>0.5</v>
      </c>
      <c r="C119" s="14">
        <f t="shared" si="18"/>
        <v>0.4903158339775317</v>
      </c>
      <c r="D119" s="27">
        <f t="shared" si="19"/>
        <v>1.342123817450336</v>
      </c>
      <c r="E119" s="14">
        <f t="shared" si="20"/>
        <v>122.4059351416364</v>
      </c>
    </row>
    <row r="120" spans="1:5" ht="15.75">
      <c r="A120" s="14">
        <v>158.7</v>
      </c>
      <c r="B120" s="14">
        <v>1.063</v>
      </c>
      <c r="C120" s="14">
        <f t="shared" si="18"/>
        <v>1.0425170657687566</v>
      </c>
      <c r="D120" s="27">
        <f t="shared" si="19"/>
        <v>1.342375792248825</v>
      </c>
      <c r="E120" s="14">
        <f t="shared" si="20"/>
        <v>123.52335696096698</v>
      </c>
    </row>
    <row r="121" spans="1:5" ht="15.75">
      <c r="A121" s="14">
        <v>160.2</v>
      </c>
      <c r="B121" s="14">
        <v>1.163</v>
      </c>
      <c r="C121" s="14">
        <f t="shared" si="18"/>
        <v>1.1407057041081743</v>
      </c>
      <c r="D121" s="27">
        <f t="shared" si="19"/>
        <v>1.3426197280535046</v>
      </c>
      <c r="E121" s="14">
        <f t="shared" si="20"/>
        <v>124.64057575990022</v>
      </c>
    </row>
    <row r="122" spans="1:5" ht="15.75">
      <c r="A122" s="14">
        <v>161.7</v>
      </c>
      <c r="B122" s="14">
        <v>1.251</v>
      </c>
      <c r="C122" s="14">
        <f t="shared" si="18"/>
        <v>1.227143054857469</v>
      </c>
      <c r="D122" s="27">
        <f t="shared" si="19"/>
        <v>1.3428558799406354</v>
      </c>
      <c r="E122" s="14">
        <f t="shared" si="20"/>
        <v>125.75759808702166</v>
      </c>
    </row>
    <row r="123" spans="1:5" ht="15.75">
      <c r="A123" s="14">
        <v>163.2</v>
      </c>
      <c r="B123" s="14">
        <v>2.225</v>
      </c>
      <c r="C123" s="14">
        <f t="shared" si="18"/>
        <v>2.182789623306756</v>
      </c>
      <c r="D123" s="27">
        <f t="shared" si="19"/>
        <v>1.343084494981323</v>
      </c>
      <c r="E123" s="14">
        <f t="shared" si="20"/>
        <v>126.87443027859636</v>
      </c>
    </row>
    <row r="124" spans="1:5" ht="15.75">
      <c r="A124" s="14">
        <v>165.4</v>
      </c>
      <c r="B124" s="14">
        <v>0.532</v>
      </c>
      <c r="C124" s="14">
        <f t="shared" si="18"/>
        <v>0.5219849663614152</v>
      </c>
      <c r="D124" s="27">
        <f t="shared" si="19"/>
        <v>1.3434066621092184</v>
      </c>
      <c r="E124" s="14">
        <f t="shared" si="20"/>
        <v>128.51205800670806</v>
      </c>
    </row>
    <row r="125" spans="1:5" ht="15.75">
      <c r="A125" s="14">
        <v>166.9</v>
      </c>
      <c r="B125" s="14">
        <v>1.109</v>
      </c>
      <c r="C125" s="14">
        <f t="shared" si="18"/>
        <v>1.0882329689779582</v>
      </c>
      <c r="D125" s="27">
        <f t="shared" si="19"/>
        <v>1.3436176937875077</v>
      </c>
      <c r="E125" s="14">
        <f t="shared" si="20"/>
        <v>129.62844699662355</v>
      </c>
    </row>
    <row r="126" spans="1:5" ht="15.75">
      <c r="A126" s="14">
        <v>168.4</v>
      </c>
      <c r="B126" s="14">
        <v>0.563</v>
      </c>
      <c r="C126" s="14">
        <f t="shared" si="18"/>
        <v>0.5525132449823156</v>
      </c>
      <c r="D126" s="27">
        <f t="shared" si="19"/>
        <v>1.3438219865582093</v>
      </c>
      <c r="E126" s="14">
        <f t="shared" si="20"/>
        <v>130.74466626897063</v>
      </c>
    </row>
    <row r="127" spans="1:5" ht="15.75">
      <c r="A127" s="14">
        <v>169.9</v>
      </c>
      <c r="B127" s="14">
        <v>1.039</v>
      </c>
      <c r="C127" s="14">
        <f t="shared" si="18"/>
        <v>1.0197502194283121</v>
      </c>
      <c r="D127" s="27">
        <f t="shared" si="19"/>
        <v>1.3440197546352688</v>
      </c>
      <c r="E127" s="14">
        <f t="shared" si="20"/>
        <v>131.86072129333078</v>
      </c>
    </row>
    <row r="128" spans="1:5" ht="15.75">
      <c r="A128" s="14">
        <v>171.4</v>
      </c>
      <c r="B128" s="14">
        <v>0.612</v>
      </c>
      <c r="C128" s="14">
        <f t="shared" si="18"/>
        <v>0.6007221405167694</v>
      </c>
      <c r="D128" s="27">
        <f t="shared" si="19"/>
        <v>1.3442112054852053</v>
      </c>
      <c r="E128" s="14">
        <f t="shared" si="20"/>
        <v>132.9766173622514</v>
      </c>
    </row>
    <row r="129" spans="1:5" ht="15.75">
      <c r="A129" s="14">
        <v>172.9</v>
      </c>
      <c r="B129" s="14">
        <v>1.033</v>
      </c>
      <c r="C129" s="14">
        <f aca="true" t="shared" si="21" ref="C129:C144">B129*(1+($I$28+$I$29*A129)/(1282900)+($I$30+A129*$I$31-$I$32)/400)</f>
        <v>1.0140666275641212</v>
      </c>
      <c r="D129" s="27">
        <f aca="true" t="shared" si="22" ref="D129:D144">$G$18^(1-$G$20*EXP(-A129/$G$22))*0.6^($G$20*EXP(-A129/$G$22))</f>
        <v>1.3443965400357252</v>
      </c>
      <c r="E129" s="14">
        <f t="shared" si="20"/>
        <v>134.092359597024</v>
      </c>
    </row>
    <row r="130" spans="1:5" ht="15.75">
      <c r="A130" s="14">
        <v>173.79</v>
      </c>
      <c r="B130" s="14">
        <v>0.719</v>
      </c>
      <c r="C130" s="14">
        <f t="shared" si="21"/>
        <v>0.7058641671086222</v>
      </c>
      <c r="D130" s="27">
        <f t="shared" si="22"/>
        <v>1.3445036938655088</v>
      </c>
      <c r="E130" s="14">
        <f aca="true" t="shared" si="23" ref="E130:E145">E129+(A130-A129)/D130</f>
        <v>134.75431389589335</v>
      </c>
    </row>
    <row r="131" spans="1:5" ht="15.75">
      <c r="A131" s="14">
        <v>175.1</v>
      </c>
      <c r="B131" s="14">
        <v>0.876</v>
      </c>
      <c r="C131" s="14">
        <f t="shared" si="21"/>
        <v>0.8600718441622328</v>
      </c>
      <c r="D131" s="27">
        <f t="shared" si="22"/>
        <v>1.3446577055834514</v>
      </c>
      <c r="E131" s="14">
        <f t="shared" si="23"/>
        <v>135.7285395256283</v>
      </c>
    </row>
    <row r="132" spans="1:5" ht="15.75">
      <c r="A132" s="14">
        <v>176.4</v>
      </c>
      <c r="B132" s="14">
        <v>0.949</v>
      </c>
      <c r="C132" s="14">
        <f t="shared" si="21"/>
        <v>0.9318262050177811</v>
      </c>
      <c r="D132" s="27">
        <f t="shared" si="22"/>
        <v>1.3448062833131729</v>
      </c>
      <c r="E132" s="14">
        <f t="shared" si="23"/>
        <v>136.69522150513038</v>
      </c>
    </row>
    <row r="133" spans="1:5" ht="15.75">
      <c r="A133" s="14">
        <v>178.1</v>
      </c>
      <c r="B133" s="14">
        <v>0.913</v>
      </c>
      <c r="C133" s="14">
        <f t="shared" si="21"/>
        <v>0.8965804818371436</v>
      </c>
      <c r="D133" s="27">
        <f t="shared" si="22"/>
        <v>1.3449943717658195</v>
      </c>
      <c r="E133" s="14">
        <f t="shared" si="23"/>
        <v>137.95916731463447</v>
      </c>
    </row>
    <row r="134" spans="1:5" ht="15.75">
      <c r="A134" s="14">
        <v>179.3</v>
      </c>
      <c r="B134" s="14">
        <v>0.91</v>
      </c>
      <c r="C134" s="14">
        <f t="shared" si="21"/>
        <v>0.8937067567251488</v>
      </c>
      <c r="D134" s="27">
        <f t="shared" si="22"/>
        <v>1.3451230317461083</v>
      </c>
      <c r="E134" s="14">
        <f t="shared" si="23"/>
        <v>138.85127901867858</v>
      </c>
    </row>
    <row r="135" spans="1:5" ht="15.75">
      <c r="A135" s="14">
        <v>184.7</v>
      </c>
      <c r="B135" s="14">
        <v>0.876</v>
      </c>
      <c r="C135" s="14">
        <f t="shared" si="21"/>
        <v>0.8606288066830449</v>
      </c>
      <c r="D135" s="27">
        <f t="shared" si="22"/>
        <v>1.3456623497681401</v>
      </c>
      <c r="E135" s="14">
        <f t="shared" si="23"/>
        <v>142.86417274415913</v>
      </c>
    </row>
    <row r="136" spans="1:5" ht="15.75">
      <c r="A136" s="14">
        <v>186.2</v>
      </c>
      <c r="B136" s="14">
        <v>1.049</v>
      </c>
      <c r="C136" s="14">
        <f t="shared" si="21"/>
        <v>1.0306973833889166</v>
      </c>
      <c r="D136" s="27">
        <f t="shared" si="22"/>
        <v>1.345801296939446</v>
      </c>
      <c r="E136" s="14">
        <f t="shared" si="23"/>
        <v>143.97875035930278</v>
      </c>
    </row>
    <row r="137" spans="1:5" ht="15.75">
      <c r="A137" s="14">
        <v>187.7</v>
      </c>
      <c r="B137" s="14">
        <v>0.972</v>
      </c>
      <c r="C137" s="14">
        <f t="shared" si="21"/>
        <v>0.9551374171936258</v>
      </c>
      <c r="D137" s="27">
        <f t="shared" si="22"/>
        <v>1.3459357999654087</v>
      </c>
      <c r="E137" s="14">
        <f t="shared" si="23"/>
        <v>145.09321659167327</v>
      </c>
    </row>
    <row r="138" spans="1:5" ht="15.75">
      <c r="A138" s="14">
        <v>188</v>
      </c>
      <c r="B138" s="14">
        <v>1.395</v>
      </c>
      <c r="C138" s="14">
        <f t="shared" si="21"/>
        <v>1.370826787964219</v>
      </c>
      <c r="D138" s="27">
        <f t="shared" si="22"/>
        <v>1.3459621798244088</v>
      </c>
      <c r="E138" s="14">
        <f t="shared" si="23"/>
        <v>145.3161054696053</v>
      </c>
    </row>
    <row r="139" spans="1:5" ht="15.75">
      <c r="A139" s="14">
        <v>189.2</v>
      </c>
      <c r="B139" s="14">
        <v>1.229</v>
      </c>
      <c r="C139" s="14">
        <f t="shared" si="21"/>
        <v>1.2078009886309204</v>
      </c>
      <c r="D139" s="27">
        <f t="shared" si="22"/>
        <v>1.3460660005650815</v>
      </c>
      <c r="E139" s="14">
        <f t="shared" si="23"/>
        <v>146.20759221653765</v>
      </c>
    </row>
    <row r="140" spans="1:5" ht="15.75">
      <c r="A140" s="14">
        <v>189.5</v>
      </c>
      <c r="B140" s="14">
        <v>1.37</v>
      </c>
      <c r="C140" s="14">
        <f t="shared" si="21"/>
        <v>1.3463961010074519</v>
      </c>
      <c r="D140" s="27">
        <f t="shared" si="22"/>
        <v>1.3460915365472688</v>
      </c>
      <c r="E140" s="14">
        <f t="shared" si="23"/>
        <v>146.43045967529125</v>
      </c>
    </row>
    <row r="141" spans="1:5" ht="15.75">
      <c r="A141" s="14">
        <v>190.7</v>
      </c>
      <c r="B141" s="14">
        <v>0.806</v>
      </c>
      <c r="C141" s="14">
        <f t="shared" si="21"/>
        <v>0.7921773836260199</v>
      </c>
      <c r="D141" s="27">
        <f t="shared" si="22"/>
        <v>1.3461920359650477</v>
      </c>
      <c r="E141" s="14">
        <f t="shared" si="23"/>
        <v>147.32186295798837</v>
      </c>
    </row>
    <row r="142" spans="1:5" ht="15.75">
      <c r="A142" s="14">
        <v>191</v>
      </c>
      <c r="B142" s="14">
        <v>1.469</v>
      </c>
      <c r="C142" s="14">
        <f t="shared" si="21"/>
        <v>1.4438363542152222</v>
      </c>
      <c r="D142" s="27">
        <f t="shared" si="22"/>
        <v>1.3462167549891009</v>
      </c>
      <c r="E142" s="14">
        <f t="shared" si="23"/>
        <v>147.54470968671032</v>
      </c>
    </row>
    <row r="143" spans="1:5" ht="15.75">
      <c r="A143" s="14">
        <v>192</v>
      </c>
      <c r="B143" s="14">
        <v>1.302</v>
      </c>
      <c r="C143" s="14">
        <f t="shared" si="21"/>
        <v>1.2797832579989565</v>
      </c>
      <c r="D143" s="27">
        <f t="shared" si="22"/>
        <v>1.3462980002746805</v>
      </c>
      <c r="E143" s="14">
        <f t="shared" si="23"/>
        <v>148.28748728854586</v>
      </c>
    </row>
    <row r="144" spans="1:5" ht="15.75">
      <c r="A144" s="14">
        <v>192.5</v>
      </c>
      <c r="B144" s="14">
        <v>1.444</v>
      </c>
      <c r="C144" s="14">
        <f t="shared" si="21"/>
        <v>1.4194080515158212</v>
      </c>
      <c r="D144" s="27">
        <f t="shared" si="22"/>
        <v>1.346337967170885</v>
      </c>
      <c r="E144" s="14">
        <f t="shared" si="23"/>
        <v>148.6588650645516</v>
      </c>
    </row>
    <row r="145" spans="1:5" ht="15.75">
      <c r="A145" s="14">
        <v>194</v>
      </c>
      <c r="B145" s="14">
        <v>1.287</v>
      </c>
      <c r="C145" s="14">
        <f aca="true" t="shared" si="24" ref="C145:C160">B145*(1+($I$28+$I$29*A145)/(1282900)+($I$30+A145*$I$31-$I$32)/400)</f>
        <v>1.2652096856495203</v>
      </c>
      <c r="D145" s="27">
        <f aca="true" t="shared" si="25" ref="D145:D160">$G$18^(1-$G$20*EXP(-A145/$G$22))*0.6^($G$20*EXP(-A145/$G$22))</f>
        <v>1.3464553009250395</v>
      </c>
      <c r="E145" s="14">
        <f t="shared" si="23"/>
        <v>149.7729013039793</v>
      </c>
    </row>
    <row r="146" spans="1:5" ht="15.75">
      <c r="A146" s="14">
        <v>194.3</v>
      </c>
      <c r="B146" s="14">
        <v>0.974</v>
      </c>
      <c r="C146" s="14">
        <f t="shared" si="24"/>
        <v>0.9575284694115943</v>
      </c>
      <c r="D146" s="27">
        <f t="shared" si="25"/>
        <v>1.3464783132267364</v>
      </c>
      <c r="E146" s="14">
        <f aca="true" t="shared" si="26" ref="E146:E161">E145+(A146-A145)/D146</f>
        <v>149.9957047439256</v>
      </c>
    </row>
    <row r="147" spans="1:5" ht="15.75">
      <c r="A147" s="14">
        <v>195.5</v>
      </c>
      <c r="B147" s="14">
        <v>1.329</v>
      </c>
      <c r="C147" s="14">
        <f t="shared" si="24"/>
        <v>1.3066306080715706</v>
      </c>
      <c r="D147" s="27">
        <f t="shared" si="25"/>
        <v>1.3465688800268405</v>
      </c>
      <c r="E147" s="14">
        <f t="shared" si="26"/>
        <v>150.88685856293858</v>
      </c>
    </row>
    <row r="148" spans="1:5" ht="15.75">
      <c r="A148" s="14">
        <v>195.8</v>
      </c>
      <c r="B148" s="14">
        <v>1.52</v>
      </c>
      <c r="C148" s="14">
        <f t="shared" si="24"/>
        <v>1.4944459449641043</v>
      </c>
      <c r="D148" s="27">
        <f t="shared" si="25"/>
        <v>1.3465911559030843</v>
      </c>
      <c r="E148" s="14">
        <f t="shared" si="26"/>
        <v>151.10964333223168</v>
      </c>
    </row>
    <row r="149" spans="1:5" ht="15.75">
      <c r="A149" s="14">
        <v>197.3</v>
      </c>
      <c r="B149" s="14">
        <v>1.286</v>
      </c>
      <c r="C149" s="14">
        <f t="shared" si="24"/>
        <v>1.2645076809465883</v>
      </c>
      <c r="D149" s="27">
        <f t="shared" si="25"/>
        <v>1.3467003872810706</v>
      </c>
      <c r="E149" s="14">
        <f t="shared" si="26"/>
        <v>152.22347682791252</v>
      </c>
    </row>
    <row r="150" spans="1:5" ht="15.75">
      <c r="A150" s="14">
        <v>197.6</v>
      </c>
      <c r="B150" s="14">
        <v>1.315</v>
      </c>
      <c r="C150" s="14">
        <f t="shared" si="24"/>
        <v>1.2930491449401345</v>
      </c>
      <c r="D150" s="27">
        <f t="shared" si="25"/>
        <v>1.346721810411814</v>
      </c>
      <c r="E150" s="14">
        <f t="shared" si="26"/>
        <v>152.446239983362</v>
      </c>
    </row>
    <row r="151" spans="1:5" ht="15.75">
      <c r="A151" s="14">
        <v>198.8</v>
      </c>
      <c r="B151" s="14">
        <v>1.609</v>
      </c>
      <c r="C151" s="14">
        <f t="shared" si="24"/>
        <v>1.582269376969463</v>
      </c>
      <c r="D151" s="27">
        <f t="shared" si="25"/>
        <v>1.3468061226531696</v>
      </c>
      <c r="E151" s="14">
        <f t="shared" si="26"/>
        <v>153.33723682382487</v>
      </c>
    </row>
    <row r="152" spans="1:5" ht="15.75">
      <c r="A152" s="14">
        <v>199.1</v>
      </c>
      <c r="B152" s="14">
        <v>1.301</v>
      </c>
      <c r="C152" s="14">
        <f t="shared" si="24"/>
        <v>1.279412088874436</v>
      </c>
      <c r="D152" s="27">
        <f t="shared" si="25"/>
        <v>1.3468268600934274</v>
      </c>
      <c r="E152" s="14">
        <f t="shared" si="26"/>
        <v>153.5599826042136</v>
      </c>
    </row>
    <row r="153" spans="1:5" ht="15.75">
      <c r="A153" s="14">
        <v>200.3</v>
      </c>
      <c r="B153" s="14">
        <v>0.602</v>
      </c>
      <c r="C153" s="14">
        <f t="shared" si="24"/>
        <v>0.5920586646223486</v>
      </c>
      <c r="D153" s="27">
        <f t="shared" si="25"/>
        <v>1.34690847364875</v>
      </c>
      <c r="E153" s="14">
        <f t="shared" si="26"/>
        <v>154.45091173820978</v>
      </c>
    </row>
    <row r="154" spans="1:5" ht="15.75">
      <c r="A154" s="14">
        <v>200.6</v>
      </c>
      <c r="B154" s="14">
        <v>1.433</v>
      </c>
      <c r="C154" s="14">
        <f t="shared" si="24"/>
        <v>1.4093641304848337</v>
      </c>
      <c r="D154" s="27">
        <f t="shared" si="25"/>
        <v>1.3469285472950303</v>
      </c>
      <c r="E154" s="14">
        <f t="shared" si="26"/>
        <v>154.6736407022684</v>
      </c>
    </row>
    <row r="155" spans="1:5" ht="15.75">
      <c r="A155" s="14">
        <v>201.8</v>
      </c>
      <c r="B155" s="14">
        <v>1.015</v>
      </c>
      <c r="C155" s="14">
        <f t="shared" si="24"/>
        <v>0.9983392803833788</v>
      </c>
      <c r="D155" s="27">
        <f t="shared" si="25"/>
        <v>1.347007548349342</v>
      </c>
      <c r="E155" s="14">
        <f t="shared" si="26"/>
        <v>155.56450430690856</v>
      </c>
    </row>
    <row r="156" spans="1:5" ht="15.75">
      <c r="A156" s="14">
        <v>202.1</v>
      </c>
      <c r="B156" s="14">
        <v>1.34</v>
      </c>
      <c r="C156" s="14">
        <f t="shared" si="24"/>
        <v>1.3180311914129021</v>
      </c>
      <c r="D156" s="27">
        <f t="shared" si="25"/>
        <v>1.3470269794021024</v>
      </c>
      <c r="E156" s="14">
        <f t="shared" si="26"/>
        <v>155.78721699536052</v>
      </c>
    </row>
    <row r="157" spans="1:5" ht="15.75">
      <c r="A157" s="14">
        <v>203.6</v>
      </c>
      <c r="B157" s="14">
        <v>1.366</v>
      </c>
      <c r="C157" s="14">
        <f t="shared" si="24"/>
        <v>1.3437406349295555</v>
      </c>
      <c r="D157" s="27">
        <f t="shared" si="25"/>
        <v>1.3471222603859239</v>
      </c>
      <c r="E157" s="14">
        <f t="shared" si="26"/>
        <v>156.90070167608303</v>
      </c>
    </row>
    <row r="158" spans="1:5" ht="15.75">
      <c r="A158" s="14">
        <v>205.1</v>
      </c>
      <c r="B158" s="14">
        <v>1.298</v>
      </c>
      <c r="C158" s="14">
        <f t="shared" si="24"/>
        <v>1.276977663182217</v>
      </c>
      <c r="D158" s="27">
        <f t="shared" si="25"/>
        <v>1.3472144909111576</v>
      </c>
      <c r="E158" s="14">
        <f t="shared" si="26"/>
        <v>158.0141101274615</v>
      </c>
    </row>
    <row r="159" spans="1:5" ht="15.75">
      <c r="A159" s="14">
        <v>207.3</v>
      </c>
      <c r="B159" s="14">
        <v>1.357</v>
      </c>
      <c r="C159" s="14">
        <f t="shared" si="24"/>
        <v>1.3352198235828254</v>
      </c>
      <c r="D159" s="27">
        <f t="shared" si="25"/>
        <v>1.3473444473713239</v>
      </c>
      <c r="E159" s="14">
        <f t="shared" si="26"/>
        <v>159.64695168055673</v>
      </c>
    </row>
    <row r="160" spans="1:5" ht="15.75">
      <c r="A160" s="14">
        <v>208.8</v>
      </c>
      <c r="B160" s="14">
        <v>1.351</v>
      </c>
      <c r="C160" s="14">
        <f t="shared" si="24"/>
        <v>1.3294503388470071</v>
      </c>
      <c r="D160" s="27">
        <f t="shared" si="25"/>
        <v>1.3474295636788305</v>
      </c>
      <c r="E160" s="14">
        <f t="shared" si="26"/>
        <v>160.76018241293326</v>
      </c>
    </row>
    <row r="161" spans="1:5" ht="15.75">
      <c r="A161" s="14">
        <v>210.3</v>
      </c>
      <c r="B161" s="14">
        <v>1.426</v>
      </c>
      <c r="C161" s="14">
        <f aca="true" t="shared" si="27" ref="C161:C176">B161*(1+($I$28+$I$29*A161)/(1282900)+($I$30+A161*$I$31-$I$32)/400)</f>
        <v>1.4033956862357264</v>
      </c>
      <c r="D161" s="27">
        <f aca="true" t="shared" si="28" ref="D161:D176">$G$18^(1-$G$20*EXP(-A161/$G$22))*0.6^($G$20*EXP(-A161/$G$22))</f>
        <v>1.347511954340988</v>
      </c>
      <c r="E161" s="14">
        <f t="shared" si="26"/>
        <v>161.873345079259</v>
      </c>
    </row>
    <row r="162" spans="1:5" ht="15.75">
      <c r="A162" s="14">
        <v>211.8</v>
      </c>
      <c r="B162" s="14">
        <v>1.387</v>
      </c>
      <c r="C162" s="14">
        <f t="shared" si="27"/>
        <v>1.3651516869874436</v>
      </c>
      <c r="D162" s="27">
        <f t="shared" si="28"/>
        <v>1.3475917064810017</v>
      </c>
      <c r="E162" s="14">
        <f aca="true" t="shared" si="29" ref="E162:E177">E161+(A162-A161)/D162</f>
        <v>162.98644186724457</v>
      </c>
    </row>
    <row r="163" spans="1:5" ht="15.75">
      <c r="A163" s="14">
        <v>213.3</v>
      </c>
      <c r="B163" s="14">
        <v>1.418</v>
      </c>
      <c r="C163" s="14">
        <f t="shared" si="27"/>
        <v>1.3958042384006348</v>
      </c>
      <c r="D163" s="27">
        <f t="shared" si="28"/>
        <v>1.3476689044472907</v>
      </c>
      <c r="E163" s="14">
        <f t="shared" si="29"/>
        <v>164.0994748941624</v>
      </c>
    </row>
    <row r="164" spans="1:5" ht="15.75">
      <c r="A164" s="14">
        <v>214.8</v>
      </c>
      <c r="B164" s="14">
        <v>1.412</v>
      </c>
      <c r="C164" s="14">
        <f t="shared" si="27"/>
        <v>1.390038429394923</v>
      </c>
      <c r="D164" s="27">
        <f t="shared" si="28"/>
        <v>1.3477436299012284</v>
      </c>
      <c r="E164" s="14">
        <f t="shared" si="29"/>
        <v>165.2124462091223</v>
      </c>
    </row>
    <row r="165" spans="1:5" ht="15.75">
      <c r="A165" s="14">
        <v>216.9</v>
      </c>
      <c r="B165" s="14">
        <v>1.392</v>
      </c>
      <c r="C165" s="14">
        <f t="shared" si="27"/>
        <v>1.370543101498253</v>
      </c>
      <c r="D165" s="27">
        <f t="shared" si="28"/>
        <v>1.3478442417633738</v>
      </c>
      <c r="E165" s="14">
        <f t="shared" si="29"/>
        <v>166.77048973887955</v>
      </c>
    </row>
    <row r="166" spans="1:5" ht="15.75">
      <c r="A166" s="14">
        <v>218.4</v>
      </c>
      <c r="B166" s="14">
        <v>1.271</v>
      </c>
      <c r="C166" s="14">
        <f t="shared" si="27"/>
        <v>1.25153451486266</v>
      </c>
      <c r="D166" s="27">
        <f t="shared" si="28"/>
        <v>1.3479133509675087</v>
      </c>
      <c r="E166" s="14">
        <f t="shared" si="29"/>
        <v>167.88332091524805</v>
      </c>
    </row>
    <row r="167" spans="1:5" ht="15.75">
      <c r="A167" s="14">
        <v>219.9</v>
      </c>
      <c r="B167" s="14">
        <v>1.394</v>
      </c>
      <c r="C167" s="14">
        <f t="shared" si="27"/>
        <v>1.3727892438518359</v>
      </c>
      <c r="D167" s="27">
        <f t="shared" si="28"/>
        <v>1.3479802463321287</v>
      </c>
      <c r="E167" s="14">
        <f t="shared" si="29"/>
        <v>168.99609686584637</v>
      </c>
    </row>
    <row r="168" spans="1:5" ht="15.75">
      <c r="A168" s="14">
        <v>221.4</v>
      </c>
      <c r="B168" s="14">
        <v>1.277</v>
      </c>
      <c r="C168" s="14">
        <f t="shared" si="27"/>
        <v>1.257696349016946</v>
      </c>
      <c r="D168" s="27">
        <f t="shared" si="28"/>
        <v>1.3480449986704106</v>
      </c>
      <c r="E168" s="14">
        <f t="shared" si="29"/>
        <v>170.10881936508005</v>
      </c>
    </row>
    <row r="169" spans="1:5" ht="15.75">
      <c r="A169" s="14">
        <v>222.9</v>
      </c>
      <c r="B169" s="14">
        <v>1.351</v>
      </c>
      <c r="C169" s="14">
        <f t="shared" si="27"/>
        <v>1.3307119487636734</v>
      </c>
      <c r="D169" s="27">
        <f t="shared" si="28"/>
        <v>1.3481076765370765</v>
      </c>
      <c r="E169" s="14">
        <f t="shared" si="29"/>
        <v>171.22149013026188</v>
      </c>
    </row>
    <row r="170" spans="1:5" ht="15.75">
      <c r="A170" s="14">
        <v>224.4</v>
      </c>
      <c r="B170" s="14">
        <v>1.269</v>
      </c>
      <c r="C170" s="14">
        <f t="shared" si="27"/>
        <v>1.2500694154847163</v>
      </c>
      <c r="D170" s="27">
        <f t="shared" si="28"/>
        <v>1.3481683463000054</v>
      </c>
      <c r="E170" s="14">
        <f t="shared" si="29"/>
        <v>172.334110823454</v>
      </c>
    </row>
    <row r="171" spans="1:5" ht="15.75">
      <c r="A171" s="14">
        <v>226.6</v>
      </c>
      <c r="B171" s="14">
        <v>1.411</v>
      </c>
      <c r="C171" s="14">
        <f t="shared" si="27"/>
        <v>1.3901566887013088</v>
      </c>
      <c r="D171" s="27">
        <f t="shared" si="28"/>
        <v>1.3482538299815219</v>
      </c>
      <c r="E171" s="14">
        <f t="shared" si="29"/>
        <v>173.96585104260112</v>
      </c>
    </row>
    <row r="172" spans="1:5" ht="15.75">
      <c r="A172" s="14">
        <v>228.1</v>
      </c>
      <c r="B172" s="14">
        <v>1.355</v>
      </c>
      <c r="C172" s="14">
        <f t="shared" si="27"/>
        <v>1.3351185326643884</v>
      </c>
      <c r="D172" s="27">
        <f t="shared" si="28"/>
        <v>1.3483098168583358</v>
      </c>
      <c r="E172" s="14">
        <f t="shared" si="29"/>
        <v>175.07835499476778</v>
      </c>
    </row>
    <row r="173" spans="1:5" ht="15.75">
      <c r="A173" s="14">
        <v>229.45</v>
      </c>
      <c r="B173" s="14">
        <v>1.452</v>
      </c>
      <c r="C173" s="14">
        <f t="shared" si="27"/>
        <v>1.430825106524817</v>
      </c>
      <c r="D173" s="27">
        <f t="shared" si="28"/>
        <v>1.3483586695268885</v>
      </c>
      <c r="E173" s="14">
        <f t="shared" si="29"/>
        <v>176.07957227508805</v>
      </c>
    </row>
    <row r="174" spans="1:5" ht="15.75">
      <c r="A174" s="14">
        <v>230.95</v>
      </c>
      <c r="B174" s="14">
        <v>1.323</v>
      </c>
      <c r="C174" s="14">
        <f t="shared" si="27"/>
        <v>1.3038377792481628</v>
      </c>
      <c r="D174" s="27">
        <f t="shared" si="28"/>
        <v>1.3484112969485398</v>
      </c>
      <c r="E174" s="14">
        <f t="shared" si="29"/>
        <v>177.19199250131615</v>
      </c>
    </row>
    <row r="175" spans="1:5" ht="15.75">
      <c r="A175" s="14">
        <v>232.6</v>
      </c>
      <c r="B175" s="14">
        <v>1.342</v>
      </c>
      <c r="C175" s="14">
        <f t="shared" si="27"/>
        <v>1.322709236542682</v>
      </c>
      <c r="D175" s="27">
        <f t="shared" si="28"/>
        <v>1.348467241325049</v>
      </c>
      <c r="E175" s="14">
        <f t="shared" si="29"/>
        <v>178.41560398362301</v>
      </c>
    </row>
    <row r="176" spans="1:5" ht="15.75">
      <c r="A176" s="14">
        <v>234.1</v>
      </c>
      <c r="B176" s="14">
        <v>1.317</v>
      </c>
      <c r="C176" s="14">
        <f t="shared" si="27"/>
        <v>1.298199438601907</v>
      </c>
      <c r="D176" s="27">
        <f t="shared" si="28"/>
        <v>1.3485163894292318</v>
      </c>
      <c r="E176" s="14">
        <f t="shared" si="29"/>
        <v>179.52793751679934</v>
      </c>
    </row>
    <row r="177" spans="1:5" ht="15.75">
      <c r="A177" s="14">
        <v>236.3</v>
      </c>
      <c r="B177" s="14">
        <v>1.353</v>
      </c>
      <c r="C177" s="14">
        <f aca="true" t="shared" si="30" ref="C177:C192">B177*(1+($I$28+$I$29*A177)/(1282900)+($I$30+A177*$I$31-$I$32)/400)</f>
        <v>1.3338826663863583</v>
      </c>
      <c r="D177" s="27">
        <f aca="true" t="shared" si="31" ref="D177:D192">$G$18^(1-$G$20*EXP(-A177/$G$22))*0.6^($G$20*EXP(-A177/$G$22))</f>
        <v>1.3485856383826844</v>
      </c>
      <c r="E177" s="14">
        <f t="shared" si="29"/>
        <v>181.1592762596903</v>
      </c>
    </row>
    <row r="178" spans="1:5" ht="15.75">
      <c r="A178" s="14">
        <v>237.8</v>
      </c>
      <c r="B178" s="14">
        <v>1.13</v>
      </c>
      <c r="C178" s="14">
        <f t="shared" si="30"/>
        <v>1.114145823467698</v>
      </c>
      <c r="D178" s="27">
        <f t="shared" si="31"/>
        <v>1.3486309919973853</v>
      </c>
      <c r="E178" s="14">
        <f aca="true" t="shared" si="32" ref="E178:E193">E177+(A178-A177)/D178</f>
        <v>182.27151527013928</v>
      </c>
    </row>
    <row r="179" spans="1:5" ht="15.75">
      <c r="A179" s="14">
        <v>239.32</v>
      </c>
      <c r="B179" s="14">
        <v>1.386</v>
      </c>
      <c r="C179" s="14">
        <f t="shared" si="30"/>
        <v>1.3666936075607592</v>
      </c>
      <c r="D179" s="27">
        <f t="shared" si="31"/>
        <v>1.3486754677214268</v>
      </c>
      <c r="E179" s="14">
        <f t="shared" si="32"/>
        <v>183.39854696633228</v>
      </c>
    </row>
    <row r="180" spans="1:5" ht="15.75">
      <c r="A180" s="14">
        <v>240.8</v>
      </c>
      <c r="B180" s="14">
        <v>1.391</v>
      </c>
      <c r="C180" s="14">
        <f t="shared" si="30"/>
        <v>1.3717603047624767</v>
      </c>
      <c r="D180" s="27">
        <f t="shared" si="31"/>
        <v>1.348717384921111</v>
      </c>
      <c r="E180" s="14">
        <f t="shared" si="32"/>
        <v>184.4958858280884</v>
      </c>
    </row>
    <row r="181" spans="1:5" ht="15.75">
      <c r="A181" s="14">
        <v>241.8</v>
      </c>
      <c r="B181" s="14">
        <v>1.299</v>
      </c>
      <c r="C181" s="14">
        <f t="shared" si="30"/>
        <v>1.281118839923442</v>
      </c>
      <c r="D181" s="27">
        <f t="shared" si="31"/>
        <v>1.3487449541414955</v>
      </c>
      <c r="E181" s="14">
        <f t="shared" si="32"/>
        <v>185.23731584933103</v>
      </c>
    </row>
    <row r="182" spans="1:5" ht="15.75">
      <c r="A182" s="14">
        <v>245.9</v>
      </c>
      <c r="B182" s="14">
        <v>1.208</v>
      </c>
      <c r="C182" s="14">
        <f t="shared" si="30"/>
        <v>1.1916995055318396</v>
      </c>
      <c r="D182" s="27">
        <f t="shared" si="31"/>
        <v>1.3488519310830582</v>
      </c>
      <c r="E182" s="14">
        <f t="shared" si="32"/>
        <v>188.2769378460226</v>
      </c>
    </row>
    <row r="183" spans="1:5" ht="15.75">
      <c r="A183" s="14">
        <v>247.4</v>
      </c>
      <c r="B183" s="14">
        <v>1.287</v>
      </c>
      <c r="C183" s="14">
        <f t="shared" si="30"/>
        <v>1.2697613521750175</v>
      </c>
      <c r="D183" s="27">
        <f t="shared" si="31"/>
        <v>1.3488887491436579</v>
      </c>
      <c r="E183" s="14">
        <f t="shared" si="32"/>
        <v>189.38896432037217</v>
      </c>
    </row>
    <row r="184" spans="1:5" ht="15.75">
      <c r="A184" s="14">
        <v>247.8</v>
      </c>
      <c r="B184" s="14">
        <v>1.453</v>
      </c>
      <c r="C184" s="14">
        <f t="shared" si="30"/>
        <v>1.433576367188373</v>
      </c>
      <c r="D184" s="27">
        <f t="shared" si="31"/>
        <v>1.3488983663762055</v>
      </c>
      <c r="E184" s="14">
        <f t="shared" si="32"/>
        <v>189.6855025992898</v>
      </c>
    </row>
    <row r="185" spans="1:5" ht="15.75">
      <c r="A185" s="14">
        <v>248.9</v>
      </c>
      <c r="B185" s="14">
        <v>1.258</v>
      </c>
      <c r="C185" s="14">
        <f t="shared" si="30"/>
        <v>1.2412747658385237</v>
      </c>
      <c r="D185" s="27">
        <f t="shared" si="31"/>
        <v>1.3489243869362313</v>
      </c>
      <c r="E185" s="14">
        <f t="shared" si="32"/>
        <v>190.50096713581465</v>
      </c>
    </row>
    <row r="186" spans="1:5" ht="15.75">
      <c r="A186" s="14">
        <v>249.3</v>
      </c>
      <c r="B186" s="14">
        <v>1.407</v>
      </c>
      <c r="C186" s="14">
        <f t="shared" si="30"/>
        <v>1.3883310700227567</v>
      </c>
      <c r="D186" s="27">
        <f t="shared" si="31"/>
        <v>1.3489336958662457</v>
      </c>
      <c r="E186" s="14">
        <f t="shared" si="32"/>
        <v>190.79749764819326</v>
      </c>
    </row>
    <row r="187" spans="1:5" ht="15.75">
      <c r="A187" s="14">
        <v>250.4</v>
      </c>
      <c r="B187" s="14">
        <v>1.358</v>
      </c>
      <c r="C187" s="14">
        <f t="shared" si="30"/>
        <v>1.3400801651980925</v>
      </c>
      <c r="D187" s="27">
        <f t="shared" si="31"/>
        <v>1.3489588822666332</v>
      </c>
      <c r="E187" s="14">
        <f t="shared" si="32"/>
        <v>191.61294133180775</v>
      </c>
    </row>
    <row r="188" spans="1:5" ht="15.75">
      <c r="A188" s="14">
        <v>250.8</v>
      </c>
      <c r="B188" s="14">
        <v>1.44</v>
      </c>
      <c r="C188" s="14">
        <f t="shared" si="30"/>
        <v>1.4210362614354288</v>
      </c>
      <c r="D188" s="27">
        <f t="shared" si="31"/>
        <v>1.348967892769858</v>
      </c>
      <c r="E188" s="14">
        <f t="shared" si="32"/>
        <v>191.90946432701313</v>
      </c>
    </row>
    <row r="189" spans="1:5" ht="15.75">
      <c r="A189" s="14">
        <v>251.9</v>
      </c>
      <c r="B189" s="14">
        <v>1.256</v>
      </c>
      <c r="C189" s="14">
        <f t="shared" si="30"/>
        <v>1.2395509083069447</v>
      </c>
      <c r="D189" s="27">
        <f t="shared" si="31"/>
        <v>1.3489922717316138</v>
      </c>
      <c r="E189" s="14">
        <f t="shared" si="32"/>
        <v>192.72488782724415</v>
      </c>
    </row>
    <row r="190" spans="1:5" ht="15.75">
      <c r="A190" s="14">
        <v>252.3</v>
      </c>
      <c r="B190" s="14">
        <v>1.433</v>
      </c>
      <c r="C190" s="14">
        <f t="shared" si="30"/>
        <v>1.4142708063092642</v>
      </c>
      <c r="D190" s="27">
        <f t="shared" si="31"/>
        <v>1.349000993367926</v>
      </c>
      <c r="E190" s="14">
        <f t="shared" si="32"/>
        <v>193.02140354662947</v>
      </c>
    </row>
    <row r="191" spans="1:5" ht="15.75">
      <c r="A191" s="14">
        <v>253</v>
      </c>
      <c r="B191" s="14">
        <v>1.266</v>
      </c>
      <c r="C191" s="14">
        <f t="shared" si="30"/>
        <v>1.2495121752235687</v>
      </c>
      <c r="D191" s="27">
        <f t="shared" si="31"/>
        <v>1.3490160750584137</v>
      </c>
      <c r="E191" s="14">
        <f t="shared" si="32"/>
        <v>193.54030025434267</v>
      </c>
    </row>
    <row r="192" spans="1:5" ht="15.75">
      <c r="A192" s="14">
        <v>257.6</v>
      </c>
      <c r="B192" s="14">
        <v>1.366</v>
      </c>
      <c r="C192" s="14">
        <f t="shared" si="30"/>
        <v>1.348625978273493</v>
      </c>
      <c r="D192" s="27">
        <f t="shared" si="31"/>
        <v>1.3491096770138087</v>
      </c>
      <c r="E192" s="14">
        <f t="shared" si="32"/>
        <v>196.94995632484236</v>
      </c>
    </row>
    <row r="193" spans="1:5" ht="15.75">
      <c r="A193" s="14">
        <v>259</v>
      </c>
      <c r="B193" s="14">
        <v>1.501</v>
      </c>
      <c r="C193" s="14">
        <f aca="true" t="shared" si="33" ref="C193:C208">B193*(1+($I$28+$I$29*A193)/(1282900)+($I$30+A193*$I$31-$I$32)/400)</f>
        <v>1.4820481007467414</v>
      </c>
      <c r="D193" s="27">
        <f aca="true" t="shared" si="34" ref="D193:D208">$G$18^(1-$G$20*EXP(-A193/$G$22))*0.6^($G$20*EXP(-A193/$G$22))</f>
        <v>1.349136357070819</v>
      </c>
      <c r="E193" s="14">
        <f t="shared" si="32"/>
        <v>197.98765721598105</v>
      </c>
    </row>
    <row r="194" spans="1:5" ht="15.75">
      <c r="A194" s="14">
        <v>260.5</v>
      </c>
      <c r="B194" s="14">
        <v>1.379</v>
      </c>
      <c r="C194" s="14">
        <f t="shared" si="33"/>
        <v>1.3617254904110494</v>
      </c>
      <c r="D194" s="27">
        <f t="shared" si="34"/>
        <v>1.3491640565428853</v>
      </c>
      <c r="E194" s="14">
        <f aca="true" t="shared" si="35" ref="E194:E209">E193+(A194-A193)/D194</f>
        <v>199.0994567726959</v>
      </c>
    </row>
    <row r="195" spans="1:5" ht="15.75">
      <c r="A195" s="14">
        <v>267.2</v>
      </c>
      <c r="B195" s="14">
        <v>1.338</v>
      </c>
      <c r="C195" s="14">
        <f t="shared" si="33"/>
        <v>1.3218328105905406</v>
      </c>
      <c r="D195" s="27">
        <f t="shared" si="34"/>
        <v>1.3492773313808308</v>
      </c>
      <c r="E195" s="14">
        <f t="shared" si="35"/>
        <v>204.0650778827336</v>
      </c>
    </row>
    <row r="196" spans="1:5" ht="15.75">
      <c r="A196" s="14">
        <v>268.7</v>
      </c>
      <c r="B196" s="14">
        <v>1.262</v>
      </c>
      <c r="C196" s="14">
        <f t="shared" si="33"/>
        <v>1.2468764984818141</v>
      </c>
      <c r="D196" s="27">
        <f t="shared" si="34"/>
        <v>1.3493005105801434</v>
      </c>
      <c r="E196" s="14">
        <f t="shared" si="35"/>
        <v>205.17676500375532</v>
      </c>
    </row>
    <row r="197" spans="1:5" ht="15.75">
      <c r="A197" s="14">
        <v>270.2</v>
      </c>
      <c r="B197" s="14">
        <v>1.366</v>
      </c>
      <c r="C197" s="14">
        <f t="shared" si="33"/>
        <v>1.3497658917204118</v>
      </c>
      <c r="D197" s="27">
        <f t="shared" si="34"/>
        <v>1.3493229465059053</v>
      </c>
      <c r="E197" s="14">
        <f t="shared" si="35"/>
        <v>206.28843364015128</v>
      </c>
    </row>
    <row r="198" spans="1:5" ht="15.75">
      <c r="A198" s="14">
        <v>271.7</v>
      </c>
      <c r="B198" s="14">
        <v>1.496</v>
      </c>
      <c r="C198" s="14">
        <f t="shared" si="33"/>
        <v>1.478369536728018</v>
      </c>
      <c r="D198" s="27">
        <f t="shared" si="34"/>
        <v>1.3493446629804486</v>
      </c>
      <c r="E198" s="14">
        <f t="shared" si="35"/>
        <v>207.4000843852521</v>
      </c>
    </row>
    <row r="199" spans="1:5" ht="15.75">
      <c r="A199" s="14">
        <v>273.2</v>
      </c>
      <c r="B199" s="14">
        <v>1.421</v>
      </c>
      <c r="C199" s="14">
        <f t="shared" si="33"/>
        <v>1.4043945848103314</v>
      </c>
      <c r="D199" s="27">
        <f t="shared" si="34"/>
        <v>1.3493656830633307</v>
      </c>
      <c r="E199" s="14">
        <f t="shared" si="35"/>
        <v>208.51171781333417</v>
      </c>
    </row>
    <row r="200" spans="1:5" ht="15.75">
      <c r="A200" s="14">
        <v>274.7</v>
      </c>
      <c r="B200" s="14">
        <v>1.383</v>
      </c>
      <c r="C200" s="14">
        <f t="shared" si="33"/>
        <v>1.3669760351901306</v>
      </c>
      <c r="D200" s="27">
        <f t="shared" si="34"/>
        <v>1.3493860290757091</v>
      </c>
      <c r="E200" s="14">
        <f t="shared" si="35"/>
        <v>209.62333448023227</v>
      </c>
    </row>
    <row r="201" spans="1:5" ht="15.75">
      <c r="A201" s="14">
        <v>275.55</v>
      </c>
      <c r="B201" s="14">
        <v>1.371</v>
      </c>
      <c r="C201" s="14">
        <f t="shared" si="33"/>
        <v>1.3551922521589832</v>
      </c>
      <c r="D201" s="27">
        <f t="shared" si="34"/>
        <v>1.3493972675045314</v>
      </c>
      <c r="E201" s="14">
        <f t="shared" si="35"/>
        <v>210.2532453452305</v>
      </c>
    </row>
    <row r="202" spans="1:5" ht="15.75">
      <c r="A202" s="14">
        <v>276.9</v>
      </c>
      <c r="B202" s="14">
        <v>1.4</v>
      </c>
      <c r="C202" s="14">
        <f t="shared" si="33"/>
        <v>1.3839830531780983</v>
      </c>
      <c r="D202" s="27">
        <f t="shared" si="34"/>
        <v>1.3494146955690585</v>
      </c>
      <c r="E202" s="14">
        <f t="shared" si="35"/>
        <v>211.253679092123</v>
      </c>
    </row>
    <row r="203" spans="1:5" ht="15.75">
      <c r="A203" s="14">
        <v>278.4</v>
      </c>
      <c r="B203" s="14">
        <v>1.597</v>
      </c>
      <c r="C203" s="14">
        <f t="shared" si="33"/>
        <v>1.5788878924056595</v>
      </c>
      <c r="D203" s="27">
        <f t="shared" si="34"/>
        <v>1.349433469812438</v>
      </c>
      <c r="E203" s="14">
        <f t="shared" si="35"/>
        <v>212.36525667898135</v>
      </c>
    </row>
    <row r="204" spans="1:5" ht="15.75">
      <c r="A204" s="14">
        <v>279.9</v>
      </c>
      <c r="B204" s="14">
        <v>1.144</v>
      </c>
      <c r="C204" s="14">
        <f t="shared" si="33"/>
        <v>1.1311391655135181</v>
      </c>
      <c r="D204" s="27">
        <f t="shared" si="34"/>
        <v>1.3494516419749607</v>
      </c>
      <c r="E204" s="14">
        <f t="shared" si="35"/>
        <v>213.47681929696796</v>
      </c>
    </row>
    <row r="205" spans="1:5" ht="15.75">
      <c r="A205" s="14">
        <v>281.4</v>
      </c>
      <c r="B205" s="14">
        <v>1.249</v>
      </c>
      <c r="C205" s="14">
        <f t="shared" si="33"/>
        <v>1.2350828374809468</v>
      </c>
      <c r="D205" s="27">
        <f t="shared" si="34"/>
        <v>1.349469231357341</v>
      </c>
      <c r="E205" s="14">
        <f t="shared" si="35"/>
        <v>214.58836742651758</v>
      </c>
    </row>
    <row r="206" spans="1:5" ht="15.75">
      <c r="A206" s="14">
        <v>282.9</v>
      </c>
      <c r="B206" s="14">
        <v>1.285</v>
      </c>
      <c r="C206" s="14">
        <f t="shared" si="33"/>
        <v>1.2708093594054108</v>
      </c>
      <c r="D206" s="27">
        <f t="shared" si="34"/>
        <v>1.3494862566420658</v>
      </c>
      <c r="E206" s="14">
        <f t="shared" si="35"/>
        <v>215.69990153263916</v>
      </c>
    </row>
    <row r="207" spans="1:5" ht="15.75">
      <c r="A207" s="14">
        <v>284</v>
      </c>
      <c r="B207" s="14">
        <v>1.45</v>
      </c>
      <c r="C207" s="14">
        <f t="shared" si="33"/>
        <v>1.434092850740475</v>
      </c>
      <c r="D207" s="27">
        <f t="shared" si="34"/>
        <v>1.349498393829781</v>
      </c>
      <c r="E207" s="14">
        <f t="shared" si="35"/>
        <v>216.51501921268198</v>
      </c>
    </row>
    <row r="208" spans="1:5" ht="15.75">
      <c r="A208" s="14">
        <v>286.6</v>
      </c>
      <c r="B208" s="14">
        <v>1.253</v>
      </c>
      <c r="C208" s="14">
        <f t="shared" si="33"/>
        <v>1.2394697909960108</v>
      </c>
      <c r="D208" s="27">
        <f t="shared" si="34"/>
        <v>1.349525954285168</v>
      </c>
      <c r="E208" s="14">
        <f t="shared" si="35"/>
        <v>218.44162165537247</v>
      </c>
    </row>
    <row r="209" spans="1:5" ht="15.75">
      <c r="A209" s="14">
        <v>288.1</v>
      </c>
      <c r="B209" s="14">
        <v>1.452</v>
      </c>
      <c r="C209" s="14">
        <f aca="true" t="shared" si="36" ref="C209:C224">B209*(1+($I$28+$I$29*A209)/(1282900)+($I$30+A209*$I$31-$I$32)/400)</f>
        <v>1.4364651865381166</v>
      </c>
      <c r="D209" s="27">
        <f aca="true" t="shared" si="37" ref="D209:D224">$G$18^(1-$G$20*EXP(-A209/$G$22))*0.6^($G$20*EXP(-A209/$G$22))</f>
        <v>1.3495411603972232</v>
      </c>
      <c r="E209" s="14">
        <f t="shared" si="35"/>
        <v>219.55311054064552</v>
      </c>
    </row>
    <row r="210" spans="1:5" ht="15.75">
      <c r="A210" s="14">
        <v>289.6</v>
      </c>
      <c r="B210" s="14">
        <v>1.237</v>
      </c>
      <c r="C210" s="14">
        <f t="shared" si="36"/>
        <v>1.2238883402152705</v>
      </c>
      <c r="D210" s="27">
        <f t="shared" si="37"/>
        <v>1.3495558788183508</v>
      </c>
      <c r="E210" s="14">
        <f aca="true" t="shared" si="38" ref="E210:E225">E209+(A210-A209)/D210</f>
        <v>220.66458730388513</v>
      </c>
    </row>
    <row r="211" spans="1:5" ht="15.75">
      <c r="A211" s="14">
        <v>291.1</v>
      </c>
      <c r="B211" s="14">
        <v>1.56</v>
      </c>
      <c r="C211" s="14">
        <f t="shared" si="36"/>
        <v>1.5436196580027277</v>
      </c>
      <c r="D211" s="27">
        <f t="shared" si="37"/>
        <v>1.349570125184723</v>
      </c>
      <c r="E211" s="14">
        <f t="shared" si="38"/>
        <v>221.77605233412555</v>
      </c>
    </row>
    <row r="212" spans="1:5" ht="15.75">
      <c r="A212" s="14">
        <v>292.6</v>
      </c>
      <c r="B212" s="14">
        <v>1.03</v>
      </c>
      <c r="C212" s="14">
        <f t="shared" si="36"/>
        <v>1.019287098572754</v>
      </c>
      <c r="D212" s="27">
        <f t="shared" si="37"/>
        <v>1.3495839146315103</v>
      </c>
      <c r="E212" s="14">
        <f t="shared" si="38"/>
        <v>222.88750600791178</v>
      </c>
    </row>
    <row r="213" spans="1:5" ht="15.75">
      <c r="A213" s="14">
        <v>293.7</v>
      </c>
      <c r="B213" s="14">
        <v>1.605</v>
      </c>
      <c r="C213" s="14">
        <f t="shared" si="36"/>
        <v>1.5884235233038209</v>
      </c>
      <c r="D213" s="27">
        <f t="shared" si="37"/>
        <v>1.34959374499635</v>
      </c>
      <c r="E213" s="14">
        <f t="shared" si="38"/>
        <v>223.70256609845995</v>
      </c>
    </row>
    <row r="214" spans="1:5" ht="15.75">
      <c r="A214" s="14">
        <v>296.2</v>
      </c>
      <c r="B214" s="14">
        <v>1.255</v>
      </c>
      <c r="C214" s="14">
        <f t="shared" si="36"/>
        <v>1.2422461259585293</v>
      </c>
      <c r="D214" s="27">
        <f t="shared" si="37"/>
        <v>1.349615231758015</v>
      </c>
      <c r="E214" s="14">
        <f t="shared" si="38"/>
        <v>225.5549459035867</v>
      </c>
    </row>
    <row r="215" spans="1:5" ht="15.75">
      <c r="A215" s="14">
        <v>297.7</v>
      </c>
      <c r="B215" s="14">
        <v>1.41</v>
      </c>
      <c r="C215" s="14">
        <f t="shared" si="36"/>
        <v>1.3958110214163184</v>
      </c>
      <c r="D215" s="27">
        <f t="shared" si="37"/>
        <v>1.3496275744839332</v>
      </c>
      <c r="E215" s="14">
        <f t="shared" si="38"/>
        <v>226.66636362234038</v>
      </c>
    </row>
    <row r="216" spans="1:5" ht="15.75">
      <c r="A216" s="14">
        <v>299.2</v>
      </c>
      <c r="B216" s="14">
        <v>1.219</v>
      </c>
      <c r="C216" s="14">
        <f t="shared" si="36"/>
        <v>1.206854174949018</v>
      </c>
      <c r="D216" s="27">
        <f t="shared" si="37"/>
        <v>1.3496395213285899</v>
      </c>
      <c r="E216" s="14">
        <f t="shared" si="38"/>
        <v>227.77777150295978</v>
      </c>
    </row>
    <row r="217" spans="1:5" ht="15.75">
      <c r="A217" s="14">
        <v>300.7</v>
      </c>
      <c r="B217" s="14">
        <v>1.433</v>
      </c>
      <c r="C217" s="14">
        <f t="shared" si="36"/>
        <v>1.4188642900597948</v>
      </c>
      <c r="D217" s="27">
        <f t="shared" si="37"/>
        <v>1.3496510849861634</v>
      </c>
      <c r="E217" s="14">
        <f t="shared" si="38"/>
        <v>228.8891698611624</v>
      </c>
    </row>
    <row r="218" spans="1:5" ht="15.75">
      <c r="A218" s="14">
        <v>302.2</v>
      </c>
      <c r="B218" s="14">
        <v>1.153</v>
      </c>
      <c r="C218" s="14">
        <f t="shared" si="36"/>
        <v>1.1417408705915377</v>
      </c>
      <c r="D218" s="27">
        <f t="shared" si="37"/>
        <v>1.3496622777439966</v>
      </c>
      <c r="E218" s="14">
        <f t="shared" si="38"/>
        <v>230.0005590025314</v>
      </c>
    </row>
    <row r="219" spans="1:5" ht="15.75">
      <c r="A219" s="14">
        <v>303.7</v>
      </c>
      <c r="B219" s="14">
        <v>1.281</v>
      </c>
      <c r="C219" s="14">
        <f t="shared" si="36"/>
        <v>1.2686182009578901</v>
      </c>
      <c r="D219" s="27">
        <f t="shared" si="37"/>
        <v>1.3496731114956222</v>
      </c>
      <c r="E219" s="14">
        <f t="shared" si="38"/>
        <v>231.11193922284102</v>
      </c>
    </row>
    <row r="220" spans="1:5" ht="15.75">
      <c r="A220" s="14">
        <v>305.9</v>
      </c>
      <c r="B220" s="14">
        <v>1.579</v>
      </c>
      <c r="C220" s="14">
        <f t="shared" si="36"/>
        <v>1.563967881260959</v>
      </c>
      <c r="D220" s="27">
        <f t="shared" si="37"/>
        <v>1.3496883755692681</v>
      </c>
      <c r="E220" s="14">
        <f t="shared" si="38"/>
        <v>232.74194511147593</v>
      </c>
    </row>
    <row r="221" spans="1:5" ht="15.75">
      <c r="A221" s="14">
        <v>307.4</v>
      </c>
      <c r="B221" s="14">
        <v>1.464</v>
      </c>
      <c r="C221" s="14">
        <f t="shared" si="36"/>
        <v>1.4502081237817142</v>
      </c>
      <c r="D221" s="27">
        <f t="shared" si="37"/>
        <v>1.3496983722254483</v>
      </c>
      <c r="E221" s="14">
        <f t="shared" si="38"/>
        <v>233.85330453137857</v>
      </c>
    </row>
    <row r="222" spans="1:5" ht="15.75">
      <c r="A222" s="14">
        <v>309</v>
      </c>
      <c r="B222" s="14">
        <v>1.227</v>
      </c>
      <c r="C222" s="14">
        <f t="shared" si="36"/>
        <v>1.2155708465564756</v>
      </c>
      <c r="D222" s="27">
        <f t="shared" si="37"/>
        <v>1.349708682151761</v>
      </c>
      <c r="E222" s="14">
        <f t="shared" si="38"/>
        <v>235.03874552405946</v>
      </c>
    </row>
    <row r="223" spans="1:5" ht="15.75">
      <c r="A223" s="14">
        <v>310.4</v>
      </c>
      <c r="B223" s="14">
        <v>1.476</v>
      </c>
      <c r="C223" s="14">
        <f t="shared" si="36"/>
        <v>1.4623883392720691</v>
      </c>
      <c r="D223" s="27">
        <f t="shared" si="37"/>
        <v>1.349717413871148</v>
      </c>
      <c r="E223" s="14">
        <f t="shared" si="38"/>
        <v>236.07599968230923</v>
      </c>
    </row>
    <row r="224" spans="1:5" ht="15.75">
      <c r="A224" s="14">
        <v>311.9</v>
      </c>
      <c r="B224" s="14">
        <v>1.487</v>
      </c>
      <c r="C224" s="14">
        <f t="shared" si="36"/>
        <v>1.4734346219687402</v>
      </c>
      <c r="D224" s="27">
        <f t="shared" si="37"/>
        <v>1.3497264790968093</v>
      </c>
      <c r="E224" s="14">
        <f t="shared" si="38"/>
        <v>237.18733595912568</v>
      </c>
    </row>
    <row r="225" spans="1:5" ht="15.75">
      <c r="A225" s="14">
        <v>313</v>
      </c>
      <c r="B225" s="14">
        <v>1.468</v>
      </c>
      <c r="C225" s="14">
        <f aca="true" t="shared" si="39" ref="C225:C240">B225*(1+($I$28+$I$29*A225)/(1282900)+($I$30+A225*$I$31-$I$32)/400)</f>
        <v>1.4547148994753185</v>
      </c>
      <c r="D225" s="27">
        <f aca="true" t="shared" si="40" ref="D225:D240">$G$18^(1-$G$20*EXP(-A225/$G$22))*0.6^($G$20*EXP(-A225/$G$22))</f>
        <v>1.349732941590175</v>
      </c>
      <c r="E225" s="14">
        <f t="shared" si="38"/>
        <v>238.0023119933507</v>
      </c>
    </row>
    <row r="226" spans="1:5" ht="15.75">
      <c r="A226" s="14">
        <v>315.6</v>
      </c>
      <c r="B226" s="14">
        <v>1.303</v>
      </c>
      <c r="C226" s="14">
        <f t="shared" si="39"/>
        <v>1.2914324876790064</v>
      </c>
      <c r="D226" s="27">
        <f t="shared" si="40"/>
        <v>1.3497476161621778</v>
      </c>
      <c r="E226" s="14">
        <f aca="true" t="shared" si="41" ref="E226:E241">E225+(A226-A225)/D226</f>
        <v>239.92859804036203</v>
      </c>
    </row>
    <row r="227" spans="1:5" ht="15.75">
      <c r="A227" s="14">
        <v>317.1</v>
      </c>
      <c r="B227" s="14">
        <v>1.413</v>
      </c>
      <c r="C227" s="14">
        <f t="shared" si="39"/>
        <v>1.4005963248718967</v>
      </c>
      <c r="D227" s="27">
        <f t="shared" si="40"/>
        <v>1.3497557126007043</v>
      </c>
      <c r="E227" s="14">
        <f t="shared" si="41"/>
        <v>241.03991024745008</v>
      </c>
    </row>
    <row r="228" spans="1:5" ht="15.75">
      <c r="A228" s="14">
        <v>318.6</v>
      </c>
      <c r="B228" s="14">
        <v>1.32</v>
      </c>
      <c r="C228" s="14">
        <f t="shared" si="39"/>
        <v>1.3085438367955697</v>
      </c>
      <c r="D228" s="27">
        <f t="shared" si="40"/>
        <v>1.3497635493293556</v>
      </c>
      <c r="E228" s="14">
        <f t="shared" si="41"/>
        <v>242.15121600225825</v>
      </c>
    </row>
    <row r="229" spans="1:5" ht="15.75">
      <c r="A229" s="14">
        <v>320.1</v>
      </c>
      <c r="B229" s="14">
        <v>1.271</v>
      </c>
      <c r="C229" s="14">
        <f t="shared" si="39"/>
        <v>1.2600953697563437</v>
      </c>
      <c r="D229" s="27">
        <f t="shared" si="40"/>
        <v>1.3497711346774233</v>
      </c>
      <c r="E229" s="14">
        <f t="shared" si="41"/>
        <v>243.26251551182918</v>
      </c>
    </row>
    <row r="230" spans="1:5" ht="15.75">
      <c r="A230" s="14">
        <v>321.6</v>
      </c>
      <c r="B230" s="14">
        <v>1.522</v>
      </c>
      <c r="C230" s="14">
        <f t="shared" si="39"/>
        <v>1.5090930999781476</v>
      </c>
      <c r="D230" s="27">
        <f t="shared" si="40"/>
        <v>1.3497784767071552</v>
      </c>
      <c r="E230" s="14">
        <f t="shared" si="41"/>
        <v>244.37380897656075</v>
      </c>
    </row>
    <row r="231" spans="1:5" ht="15.75">
      <c r="A231" s="14">
        <v>323.1</v>
      </c>
      <c r="B231" s="14">
        <v>1.358</v>
      </c>
      <c r="C231" s="14">
        <f t="shared" si="39"/>
        <v>1.3466187658458282</v>
      </c>
      <c r="D231" s="27">
        <f t="shared" si="40"/>
        <v>1.3497855832223133</v>
      </c>
      <c r="E231" s="14">
        <f t="shared" si="41"/>
        <v>245.48509659041946</v>
      </c>
    </row>
    <row r="232" spans="1:5" ht="15.75">
      <c r="A232" s="14">
        <v>325.2</v>
      </c>
      <c r="B232" s="14">
        <v>1.353</v>
      </c>
      <c r="C232" s="14">
        <f t="shared" si="39"/>
        <v>1.3418488477552168</v>
      </c>
      <c r="D232" s="27">
        <f t="shared" si="40"/>
        <v>1.3497951510147321</v>
      </c>
      <c r="E232" s="14">
        <f t="shared" si="41"/>
        <v>247.04088822178016</v>
      </c>
    </row>
    <row r="233" spans="1:5" ht="15.75">
      <c r="A233" s="14">
        <v>326.7</v>
      </c>
      <c r="B233" s="14">
        <v>1.333</v>
      </c>
      <c r="C233" s="14">
        <f t="shared" si="39"/>
        <v>1.322146109336474</v>
      </c>
      <c r="D233" s="27">
        <f t="shared" si="40"/>
        <v>1.3498017226537853</v>
      </c>
      <c r="E233" s="14">
        <f t="shared" si="41"/>
        <v>248.15216254809448</v>
      </c>
    </row>
    <row r="234" spans="1:5" ht="15.75">
      <c r="A234" s="14">
        <v>328.2</v>
      </c>
      <c r="B234" s="14">
        <v>1.226</v>
      </c>
      <c r="C234" s="14">
        <f t="shared" si="39"/>
        <v>1.2161391476866605</v>
      </c>
      <c r="D234" s="27">
        <f t="shared" si="40"/>
        <v>1.349808083486963</v>
      </c>
      <c r="E234" s="14">
        <f t="shared" si="41"/>
        <v>249.26343163764167</v>
      </c>
    </row>
    <row r="235" spans="1:5" ht="15.75">
      <c r="A235" s="14">
        <v>329.7</v>
      </c>
      <c r="B235" s="14">
        <v>1.36</v>
      </c>
      <c r="C235" s="14">
        <f t="shared" si="39"/>
        <v>1.3491964789238444</v>
      </c>
      <c r="D235" s="27">
        <f t="shared" si="40"/>
        <v>1.3498142402755773</v>
      </c>
      <c r="E235" s="14">
        <f t="shared" si="41"/>
        <v>250.3746956584552</v>
      </c>
    </row>
    <row r="236" spans="1:5" ht="15.75">
      <c r="A236" s="14">
        <v>331.2</v>
      </c>
      <c r="B236" s="14">
        <v>0.997</v>
      </c>
      <c r="C236" s="14">
        <f t="shared" si="39"/>
        <v>0.9891791118240844</v>
      </c>
      <c r="D236" s="27">
        <f t="shared" si="40"/>
        <v>1.3498201995641392</v>
      </c>
      <c r="E236" s="14">
        <f t="shared" si="41"/>
        <v>251.48595477317608</v>
      </c>
    </row>
    <row r="237" spans="1:5" ht="15.75">
      <c r="A237" s="14">
        <v>332.7</v>
      </c>
      <c r="B237" s="14">
        <v>1.398</v>
      </c>
      <c r="C237" s="14">
        <f t="shared" si="39"/>
        <v>1.3871723818181476</v>
      </c>
      <c r="D237" s="27">
        <f t="shared" si="40"/>
        <v>1.3498259676873081</v>
      </c>
      <c r="E237" s="14">
        <f t="shared" si="41"/>
        <v>252.59720913922592</v>
      </c>
    </row>
    <row r="238" spans="1:5" ht="15.75">
      <c r="A238" s="14">
        <v>334.9</v>
      </c>
      <c r="B238" s="14">
        <v>1.11</v>
      </c>
      <c r="C238" s="14">
        <f t="shared" si="39"/>
        <v>1.1015646962292316</v>
      </c>
      <c r="D238" s="27">
        <f t="shared" si="40"/>
        <v>1.3498340945727878</v>
      </c>
      <c r="E238" s="14">
        <f t="shared" si="41"/>
        <v>254.22703906339618</v>
      </c>
    </row>
    <row r="239" spans="1:5" ht="15.75">
      <c r="A239" s="14">
        <v>336.4</v>
      </c>
      <c r="B239" s="14">
        <v>1.399</v>
      </c>
      <c r="C239" s="14">
        <f t="shared" si="39"/>
        <v>1.38850745983538</v>
      </c>
      <c r="D239" s="27">
        <f t="shared" si="40"/>
        <v>1.3498394169609207</v>
      </c>
      <c r="E239" s="14">
        <f t="shared" si="41"/>
        <v>255.33828235734083</v>
      </c>
    </row>
    <row r="240" spans="1:5" ht="15.75">
      <c r="A240" s="14">
        <v>337.9</v>
      </c>
      <c r="B240" s="14">
        <v>0.897</v>
      </c>
      <c r="C240" s="14">
        <f t="shared" si="39"/>
        <v>0.8903615858666323</v>
      </c>
      <c r="D240" s="27">
        <f t="shared" si="40"/>
        <v>1.3498445686121163</v>
      </c>
      <c r="E240" s="14">
        <f t="shared" si="41"/>
        <v>256.44952141025067</v>
      </c>
    </row>
    <row r="241" spans="1:5" ht="15.75">
      <c r="A241" s="14">
        <v>339</v>
      </c>
      <c r="B241" s="14">
        <v>1.166</v>
      </c>
      <c r="C241" s="14">
        <f>B241*(1+($I$28+$I$29*A241)/(1282900)+($I$30+A241*$I$31-$I$32)/400)</f>
        <v>1.157455747486705</v>
      </c>
      <c r="D241" s="27">
        <f>$G$18^(1-$G$20*EXP(-A241/$G$22))*0.6^($G$20*EXP(-A241/$G$22))</f>
        <v>1.34984824115489</v>
      </c>
      <c r="E241" s="14">
        <f t="shared" si="41"/>
        <v>257.26442783192283</v>
      </c>
    </row>
    <row r="242" spans="1:5" ht="15.75">
      <c r="A242" s="14">
        <v>344.7</v>
      </c>
      <c r="B242" s="14">
        <v>0.573</v>
      </c>
      <c r="C242" s="14">
        <f>B242*(1+($I$28+$I$29*A242)/(1282900)+($I$30+A242*$I$31-$I$32)/400)</f>
        <v>0.569017463816369</v>
      </c>
      <c r="D242" s="27">
        <f>$G$18^(1-$G$20*EXP(-A242/$G$22))*0.6^($G$20*EXP(-A242/$G$22))</f>
        <v>1.3498659267593103</v>
      </c>
      <c r="E242" s="14">
        <f>E241+(A242-A241)/D242</f>
        <v>261.48706941950945</v>
      </c>
    </row>
    <row r="243" spans="1:5" ht="15.75">
      <c r="A243" s="14">
        <v>346.1</v>
      </c>
      <c r="B243" s="14">
        <v>1.95</v>
      </c>
      <c r="C243" s="14">
        <f>B243*(1+($I$28+$I$29*A243)/(1282900)+($I$30+A243*$I$31-$I$32)/400)</f>
        <v>1.93662767257441</v>
      </c>
      <c r="D243" s="27">
        <f>$G$18^(1-$G$20*EXP(-A243/$G$22))*0.6^($G$20*EXP(-A243/$G$22))</f>
        <v>1.349869945586416</v>
      </c>
      <c r="E243" s="14">
        <f>E242+(A243-A242)/D243</f>
        <v>262.5242063707969</v>
      </c>
    </row>
    <row r="244" ht="15.75">
      <c r="E244" s="15"/>
    </row>
    <row r="245" ht="15.75">
      <c r="E245" s="15"/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5"/>
  <sheetViews>
    <sheetView workbookViewId="0" topLeftCell="A1">
      <selection activeCell="J12" sqref="A1:IV16384"/>
    </sheetView>
  </sheetViews>
  <sheetFormatPr defaultColWidth="11.00390625" defaultRowHeight="12.75"/>
  <cols>
    <col min="1" max="5" width="11.00390625" style="2" customWidth="1"/>
    <col min="6" max="16384" width="11.00390625" style="1" customWidth="1"/>
  </cols>
  <sheetData>
    <row r="1" spans="1:9" s="3" customFormat="1" ht="15.75">
      <c r="A1" s="2"/>
      <c r="B1" s="2"/>
      <c r="C1" s="2"/>
      <c r="D1" s="2"/>
      <c r="E1" s="1"/>
      <c r="F1" s="1"/>
      <c r="G1" s="2"/>
      <c r="I1" s="1"/>
    </row>
    <row r="2" spans="5:7" ht="15.75">
      <c r="E2" s="3"/>
      <c r="F2" s="4"/>
      <c r="G2" s="2"/>
    </row>
    <row r="3" spans="5:7" ht="15.75">
      <c r="E3" s="1"/>
      <c r="F3" s="4"/>
      <c r="G3" s="2"/>
    </row>
    <row r="4" spans="5:9" ht="15.75">
      <c r="E4" s="5"/>
      <c r="F4" s="5"/>
      <c r="I4" s="6"/>
    </row>
    <row r="5" spans="5:6" ht="15.75">
      <c r="E5" s="5"/>
      <c r="F5" s="7"/>
    </row>
    <row r="6" ht="15.75">
      <c r="E6" s="5"/>
    </row>
    <row r="7" spans="5:6" ht="15.75">
      <c r="E7" s="1"/>
      <c r="F7" s="8"/>
    </row>
    <row r="8" spans="5:6" ht="15.75">
      <c r="E8" s="1"/>
      <c r="F8" s="4"/>
    </row>
    <row r="9" spans="5:6" ht="15.75">
      <c r="E9" s="1"/>
      <c r="F9" s="4"/>
    </row>
    <row r="10" spans="5:6" ht="15.75">
      <c r="E10" s="1"/>
      <c r="F10" s="5"/>
    </row>
    <row r="11" spans="5:6" ht="15.75">
      <c r="E11" s="1"/>
      <c r="F11" s="7"/>
    </row>
    <row r="12" spans="5:6" ht="15.75">
      <c r="E12" s="1"/>
      <c r="F12" s="7"/>
    </row>
    <row r="13" spans="5:6" ht="15.75">
      <c r="E13" s="1"/>
      <c r="F13" s="7"/>
    </row>
    <row r="14" spans="1:9" ht="15.75">
      <c r="A14" s="10"/>
      <c r="B14" s="10"/>
      <c r="C14" s="10"/>
      <c r="D14" s="10"/>
      <c r="E14" s="10"/>
      <c r="F14" s="9"/>
      <c r="G14" s="9"/>
      <c r="H14" s="9"/>
      <c r="I14" s="9"/>
    </row>
    <row r="15" spans="1:9" s="3" customFormat="1" ht="15.75">
      <c r="A15" s="12"/>
      <c r="B15" s="2"/>
      <c r="C15" s="12"/>
      <c r="D15" s="12"/>
      <c r="E15" s="2"/>
      <c r="F15" s="1"/>
      <c r="G15" s="1"/>
      <c r="H15" s="1"/>
      <c r="I15" s="1"/>
    </row>
    <row r="16" spans="1:3" ht="15.75">
      <c r="A16" s="13"/>
      <c r="C16" s="12"/>
    </row>
    <row r="26" ht="15.75">
      <c r="G26" s="11"/>
    </row>
    <row r="28" ht="15.75">
      <c r="I28" s="2"/>
    </row>
    <row r="29" ht="15.75">
      <c r="I29" s="2"/>
    </row>
    <row r="30" ht="15.75">
      <c r="I30" s="2"/>
    </row>
    <row r="31" ht="15.75">
      <c r="I31" s="2"/>
    </row>
    <row r="32" ht="15.75">
      <c r="I32" s="2"/>
    </row>
    <row r="244" ht="15.75">
      <c r="E244" s="1"/>
    </row>
    <row r="245" ht="15.75">
      <c r="E245" s="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 Pribnow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