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105" windowWidth="15105" windowHeight="9585" activeTab="2"/>
  </bookViews>
  <sheets>
    <sheet name="717 C" sheetId="1" r:id="rId1"/>
    <sheet name="718 C" sheetId="2" r:id="rId2"/>
    <sheet name="719 A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</sheets>
  <definedNames/>
  <calcPr fullCalcOnLoad="1"/>
</workbook>
</file>

<file path=xl/sharedStrings.xml><?xml version="1.0" encoding="utf-8"?>
<sst xmlns="http://schemas.openxmlformats.org/spreadsheetml/2006/main" count="68" uniqueCount="23">
  <si>
    <t>mbsf</t>
  </si>
  <si>
    <t>T(z)</t>
  </si>
  <si>
    <t>tr(z)</t>
  </si>
  <si>
    <t>T0 from intercept</t>
  </si>
  <si>
    <t>slope of q(z)</t>
  </si>
  <si>
    <t>q(z)</t>
  </si>
  <si>
    <t>q (mW/m2)</t>
  </si>
  <si>
    <t>correl q</t>
  </si>
  <si>
    <t>gT (K/km)</t>
  </si>
  <si>
    <t>correl gT</t>
  </si>
  <si>
    <t>k insitu</t>
  </si>
  <si>
    <t>fit</t>
  </si>
  <si>
    <t>therm res</t>
  </si>
  <si>
    <t>therm con</t>
  </si>
  <si>
    <t>A</t>
  </si>
  <si>
    <t>B</t>
  </si>
  <si>
    <t>C</t>
  </si>
  <si>
    <t>insitu corr.</t>
  </si>
  <si>
    <t>water depth (m)</t>
  </si>
  <si>
    <t>sediment dens. (g/cm3)</t>
  </si>
  <si>
    <t>T bottom water</t>
  </si>
  <si>
    <t>mean gradient</t>
  </si>
  <si>
    <t>lab T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</si>
</sst>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2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173" fontId="4" fillId="0" borderId="0" xfId="0" applyNumberFormat="1" applyFont="1" applyAlignment="1">
      <alignment/>
    </xf>
    <xf numFmtId="173" fontId="4" fillId="2" borderId="0" xfId="0" applyNumberFormat="1" applyFont="1" applyFill="1" applyAlignment="1">
      <alignment/>
    </xf>
    <xf numFmtId="173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5" customWidth="1"/>
    <col min="5" max="5" width="11.00390625" style="1" customWidth="1"/>
    <col min="6" max="6" width="13.375" style="2" bestFit="1" customWidth="1"/>
    <col min="7" max="16384" width="11.00390625" style="2" customWidth="1"/>
  </cols>
  <sheetData>
    <row r="1" spans="1:9" s="3" customFormat="1" ht="15.75">
      <c r="A1" s="1" t="s">
        <v>0</v>
      </c>
      <c r="B1" s="1" t="s">
        <v>1</v>
      </c>
      <c r="C1" s="1" t="s">
        <v>2</v>
      </c>
      <c r="D1" s="15"/>
      <c r="E1" s="2"/>
      <c r="F1" s="2"/>
      <c r="G1" s="1" t="s">
        <v>3</v>
      </c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C3" s="1">
        <v>0</v>
      </c>
      <c r="E3" s="2"/>
      <c r="F3" s="4">
        <f>1000*1/SLOPE(C3:C9,B3:B9)</f>
        <v>45.91831247027678</v>
      </c>
      <c r="G3" s="1">
        <f>INTERCEPT(B4:B6,A4:A6)</f>
        <v>1.5938596491228099</v>
      </c>
    </row>
    <row r="4" spans="1:9" ht="15.75">
      <c r="A4" s="1">
        <v>74.5</v>
      </c>
      <c r="B4" s="1">
        <v>4.6</v>
      </c>
      <c r="C4" s="1">
        <f>(A4-$A$3)/2/3*(1/($G$18*(0.6/$G$18)^$G$20)+4/($G$18*(0.6/$G$18)^($G$20*EXP(-((A4+$A$3)/2)/$G$22)))+1/($G$18*(0.6/$G$18)^($G$20*EXP(-(A4/$G$22)))))</f>
        <v>70.24450981313143</v>
      </c>
      <c r="E4" s="5"/>
      <c r="F4" s="5" t="s">
        <v>7</v>
      </c>
      <c r="I4" s="6" t="e">
        <f>SLOPE(E4:E10,A4:A10)*1000</f>
        <v>#DIV/0!</v>
      </c>
    </row>
    <row r="5" spans="1:6" ht="15.75">
      <c r="A5" s="1">
        <v>131.5</v>
      </c>
      <c r="B5" s="1">
        <v>6.9</v>
      </c>
      <c r="C5" s="1">
        <f>(A5-$A$3)/2/3*(1/($G$18*(0.6/$G$18)^$G$20)+4/($G$18*(0.6/$G$18)^($G$20*EXP(-((A5+$A$3)/2)/$G$22)))+1/($G$18*(0.6/$G$18)^($G$20*EXP(-(A5/$G$22)))))</f>
        <v>120.33345856290991</v>
      </c>
      <c r="E5" s="5">
        <f>1000*1/SLOPE(C4:C5,B4:B5)</f>
        <v>45.91831247027678</v>
      </c>
      <c r="F5" s="7">
        <f>CORREL(C3:C9,B3:B9)</f>
        <v>1</v>
      </c>
    </row>
    <row r="6" ht="15.75">
      <c r="E6" s="2"/>
    </row>
    <row r="7" spans="5:6" ht="15.75">
      <c r="E7" s="2"/>
      <c r="F7" s="8"/>
    </row>
    <row r="8" spans="5:6" ht="15.75">
      <c r="E8" s="2"/>
      <c r="F8" s="4" t="s">
        <v>8</v>
      </c>
    </row>
    <row r="9" spans="5:6" ht="15.75">
      <c r="E9" s="2"/>
      <c r="F9" s="4">
        <f>1000*SLOPE(B3:B9,A3:A9)</f>
        <v>40.35087719298243</v>
      </c>
    </row>
    <row r="10" spans="5:6" ht="15.75">
      <c r="E10" s="2"/>
      <c r="F10" s="5" t="s">
        <v>9</v>
      </c>
    </row>
    <row r="11" spans="5:6" ht="15.75">
      <c r="E11" s="2"/>
      <c r="F11" s="7">
        <f>CORREL(B3:B9,A3:A9)</f>
        <v>1</v>
      </c>
    </row>
    <row r="12" spans="5:6" ht="15.75">
      <c r="E12" s="2"/>
      <c r="F12" s="7"/>
    </row>
    <row r="13" spans="5:6" ht="15.75">
      <c r="E13" s="2"/>
      <c r="F13" s="7"/>
    </row>
    <row r="14" spans="1:9" ht="15.75">
      <c r="A14" s="9"/>
      <c r="B14" s="9"/>
      <c r="C14" s="9"/>
      <c r="D14" s="16"/>
      <c r="E14" s="9"/>
      <c r="F14" s="10"/>
      <c r="G14" s="10"/>
      <c r="H14" s="10"/>
      <c r="I14" s="10"/>
    </row>
    <row r="15" spans="1:9" s="3" customFormat="1" ht="15.75">
      <c r="A15" s="11"/>
      <c r="B15" s="1"/>
      <c r="C15" s="11" t="s">
        <v>10</v>
      </c>
      <c r="D15" s="17" t="s">
        <v>11</v>
      </c>
      <c r="E15" s="1" t="s">
        <v>12</v>
      </c>
      <c r="F15" s="2"/>
      <c r="G15" s="2" t="s">
        <v>13</v>
      </c>
      <c r="H15" s="2"/>
      <c r="I15" s="2"/>
    </row>
    <row r="16" spans="1:5" ht="15.75">
      <c r="A16" s="12">
        <v>0</v>
      </c>
      <c r="C16" s="11"/>
      <c r="D16" s="15">
        <f aca="true" t="shared" si="0" ref="D16:D31">$G$18^(1-$G$20*EXP(-A16/$G$22))*0.6^($G$20*EXP(-A16/$G$22))</f>
        <v>1.0134766598294398</v>
      </c>
      <c r="E16" s="1">
        <v>0</v>
      </c>
    </row>
    <row r="17" spans="1:7" ht="15.75">
      <c r="A17" s="1">
        <v>1.15</v>
      </c>
      <c r="B17" s="1">
        <v>0.9339</v>
      </c>
      <c r="C17" s="1">
        <f aca="true" t="shared" si="1" ref="C17:C32">B17*(1+($I$28+$I$29*A17)/(1282900)+($I$30+A17*$I$31-$I$32)/400)</f>
        <v>0.9024354884976317</v>
      </c>
      <c r="D17" s="15">
        <f t="shared" si="0"/>
        <v>1.0150235078937997</v>
      </c>
      <c r="E17" s="1">
        <f>E16+(A17-A16)/D17</f>
        <v>1.1329786857708153</v>
      </c>
      <c r="G17" s="2" t="s">
        <v>14</v>
      </c>
    </row>
    <row r="18" spans="1:7" ht="15.75">
      <c r="A18" s="1">
        <v>2.13</v>
      </c>
      <c r="B18" s="1">
        <v>0.7098</v>
      </c>
      <c r="C18" s="1">
        <f t="shared" si="1"/>
        <v>0.6859569049243059</v>
      </c>
      <c r="D18" s="15">
        <f t="shared" si="0"/>
        <v>1.0163390241735752</v>
      </c>
      <c r="E18" s="1">
        <f aca="true" t="shared" si="2" ref="E18:E33">E17+(A18-A17)/D18</f>
        <v>2.097223860550831</v>
      </c>
      <c r="G18" s="2">
        <v>1.53</v>
      </c>
    </row>
    <row r="19" spans="1:7" ht="15.75">
      <c r="A19" s="1">
        <v>3.63</v>
      </c>
      <c r="B19" s="1">
        <v>0.969</v>
      </c>
      <c r="C19" s="1">
        <f t="shared" si="1"/>
        <v>0.9365987078573934</v>
      </c>
      <c r="D19" s="15">
        <f t="shared" si="0"/>
        <v>1.0183478141510127</v>
      </c>
      <c r="E19" s="1">
        <f t="shared" si="2"/>
        <v>3.5701980047046495</v>
      </c>
      <c r="G19" s="2" t="s">
        <v>15</v>
      </c>
    </row>
    <row r="20" spans="1:7" ht="15.75">
      <c r="A20" s="1">
        <v>5.15</v>
      </c>
      <c r="B20" s="1">
        <v>0.9746</v>
      </c>
      <c r="C20" s="1">
        <f t="shared" si="1"/>
        <v>0.942162972972928</v>
      </c>
      <c r="D20" s="15">
        <f t="shared" si="0"/>
        <v>1.0203775175533216</v>
      </c>
      <c r="E20" s="1">
        <f t="shared" si="2"/>
        <v>5.059842742903784</v>
      </c>
      <c r="G20" s="2">
        <v>0.44</v>
      </c>
    </row>
    <row r="21" spans="1:7" ht="15.75">
      <c r="A21" s="1">
        <v>6.13</v>
      </c>
      <c r="B21" s="1">
        <v>1.1965</v>
      </c>
      <c r="C21" s="1">
        <f t="shared" si="1"/>
        <v>1.156797539185205</v>
      </c>
      <c r="D21" s="15">
        <f t="shared" si="0"/>
        <v>1.02168300770845</v>
      </c>
      <c r="E21" s="1">
        <f t="shared" si="2"/>
        <v>6.0190443667010305</v>
      </c>
      <c r="G21" s="2" t="s">
        <v>16</v>
      </c>
    </row>
    <row r="22" spans="1:7" ht="15.75">
      <c r="A22" s="1">
        <v>8.15</v>
      </c>
      <c r="B22" s="1">
        <v>1.5935</v>
      </c>
      <c r="C22" s="1">
        <f t="shared" si="1"/>
        <v>1.5409534464239034</v>
      </c>
      <c r="D22" s="15">
        <f t="shared" si="0"/>
        <v>1.0243661600006682</v>
      </c>
      <c r="E22" s="1">
        <f t="shared" si="2"/>
        <v>7.990995490114442</v>
      </c>
      <c r="G22" s="2">
        <v>310</v>
      </c>
    </row>
    <row r="23" spans="1:5" ht="15.75">
      <c r="A23" s="1">
        <v>11.15</v>
      </c>
      <c r="B23" s="1">
        <v>2.2014</v>
      </c>
      <c r="C23" s="1">
        <f t="shared" si="1"/>
        <v>2.1294830833101916</v>
      </c>
      <c r="D23" s="15">
        <f t="shared" si="0"/>
        <v>1.0283317556989378</v>
      </c>
      <c r="E23" s="1">
        <f t="shared" si="2"/>
        <v>10.908341943118762</v>
      </c>
    </row>
    <row r="24" spans="1:5" ht="15.75">
      <c r="A24" s="1">
        <v>12.13</v>
      </c>
      <c r="B24" s="1">
        <v>2.1906</v>
      </c>
      <c r="C24" s="1">
        <f t="shared" si="1"/>
        <v>2.119255479512644</v>
      </c>
      <c r="D24" s="15">
        <f t="shared" si="0"/>
        <v>1.0296221871654674</v>
      </c>
      <c r="E24" s="1">
        <f t="shared" si="2"/>
        <v>11.860147384198003</v>
      </c>
    </row>
    <row r="25" spans="1:5" ht="15.75">
      <c r="A25" s="1">
        <v>13.3</v>
      </c>
      <c r="B25" s="1">
        <v>2.0546</v>
      </c>
      <c r="C25" s="1">
        <f t="shared" si="1"/>
        <v>1.9879306629876323</v>
      </c>
      <c r="D25" s="15">
        <f t="shared" si="0"/>
        <v>1.031159580929528</v>
      </c>
      <c r="E25" s="1">
        <f t="shared" si="2"/>
        <v>12.994792323389001</v>
      </c>
    </row>
    <row r="26" spans="1:7" ht="15.75">
      <c r="A26" s="1">
        <v>14.65</v>
      </c>
      <c r="B26" s="1">
        <v>4.2568</v>
      </c>
      <c r="C26" s="1">
        <f t="shared" si="1"/>
        <v>4.1192596527065595</v>
      </c>
      <c r="D26" s="15">
        <f t="shared" si="0"/>
        <v>1.0329291366445301</v>
      </c>
      <c r="E26" s="1">
        <f t="shared" si="2"/>
        <v>14.30175516537589</v>
      </c>
      <c r="G26" s="14" t="s">
        <v>17</v>
      </c>
    </row>
    <row r="27" spans="1:5" ht="15.75">
      <c r="A27" s="1">
        <v>15.63</v>
      </c>
      <c r="B27" s="1">
        <v>4.0606</v>
      </c>
      <c r="C27" s="1">
        <f t="shared" si="1"/>
        <v>3.929806032255402</v>
      </c>
      <c r="D27" s="15">
        <f t="shared" si="0"/>
        <v>1.034210776022565</v>
      </c>
      <c r="E27" s="1">
        <f t="shared" si="2"/>
        <v>15.249337633786197</v>
      </c>
    </row>
    <row r="28" spans="1:9" ht="15.75">
      <c r="A28" s="1">
        <v>75.9</v>
      </c>
      <c r="B28" s="1">
        <v>1.8454</v>
      </c>
      <c r="C28" s="1">
        <f t="shared" si="1"/>
        <v>1.7973345800263587</v>
      </c>
      <c r="D28" s="15">
        <f t="shared" si="0"/>
        <v>1.1083080190798766</v>
      </c>
      <c r="E28" s="1">
        <f t="shared" si="2"/>
        <v>69.6295270418142</v>
      </c>
      <c r="G28" s="2" t="s">
        <v>18</v>
      </c>
      <c r="I28" s="1">
        <v>4735</v>
      </c>
    </row>
    <row r="29" spans="1:9" ht="15.75">
      <c r="A29" s="1">
        <v>75.9</v>
      </c>
      <c r="B29" s="1">
        <v>1.8906</v>
      </c>
      <c r="C29" s="1">
        <f t="shared" si="1"/>
        <v>1.8413572976036816</v>
      </c>
      <c r="D29" s="15">
        <f t="shared" si="0"/>
        <v>1.1083080190798766</v>
      </c>
      <c r="E29" s="1">
        <f t="shared" si="2"/>
        <v>69.6295270418142</v>
      </c>
      <c r="G29" s="2" t="s">
        <v>19</v>
      </c>
      <c r="I29" s="1">
        <v>1.8</v>
      </c>
    </row>
    <row r="30" spans="1:9" ht="15.75">
      <c r="A30" s="1">
        <v>103.7</v>
      </c>
      <c r="B30" s="1">
        <v>1.5019</v>
      </c>
      <c r="C30" s="1">
        <f t="shared" si="1"/>
        <v>1.4670518949758597</v>
      </c>
      <c r="D30" s="15">
        <f t="shared" si="0"/>
        <v>1.1393875871369974</v>
      </c>
      <c r="E30" s="1">
        <f t="shared" si="2"/>
        <v>94.028599239761</v>
      </c>
      <c r="G30" s="2" t="s">
        <v>20</v>
      </c>
      <c r="I30" s="1">
        <f>B3</f>
        <v>0</v>
      </c>
    </row>
    <row r="31" spans="1:9" ht="15.75">
      <c r="A31" s="1">
        <v>104.9</v>
      </c>
      <c r="B31" s="1">
        <v>1.3039</v>
      </c>
      <c r="C31" s="1">
        <f t="shared" si="1"/>
        <v>1.273806061490623</v>
      </c>
      <c r="D31" s="15">
        <f t="shared" si="0"/>
        <v>1.140685935976451</v>
      </c>
      <c r="E31" s="1">
        <f t="shared" si="2"/>
        <v>95.08059783302214</v>
      </c>
      <c r="G31" s="2" t="s">
        <v>21</v>
      </c>
      <c r="I31" s="1">
        <f>F9/1000</f>
        <v>0.04035087719298243</v>
      </c>
    </row>
    <row r="32" spans="1:9" ht="15.75">
      <c r="A32" s="1">
        <v>105.29</v>
      </c>
      <c r="B32" s="1">
        <v>1.4734</v>
      </c>
      <c r="C32" s="1">
        <f t="shared" si="1"/>
        <v>1.4394527839430766</v>
      </c>
      <c r="D32" s="15">
        <f aca="true" t="shared" si="3" ref="D32:D47">$G$18^(1-$G$20*EXP(-A32/$G$22))*0.6^($G$20*EXP(-A32/$G$22))</f>
        <v>1.1411071358237266</v>
      </c>
      <c r="E32" s="1">
        <f t="shared" si="2"/>
        <v>95.42237117555625</v>
      </c>
      <c r="G32" s="2" t="s">
        <v>22</v>
      </c>
      <c r="I32" s="1">
        <v>15</v>
      </c>
    </row>
    <row r="33" spans="1:5" ht="15.75">
      <c r="A33" s="1">
        <v>113.7</v>
      </c>
      <c r="B33" s="1">
        <v>1.4759</v>
      </c>
      <c r="C33" s="1">
        <f aca="true" t="shared" si="4" ref="C33:C48">B33*(1+($I$28+$I$29*A33)/(1282900)+($I$30+A33*$I$31-$I$32)/400)</f>
        <v>1.4431647190732653</v>
      </c>
      <c r="D33" s="15">
        <f t="shared" si="3"/>
        <v>1.1500990965935283</v>
      </c>
      <c r="E33" s="1">
        <f t="shared" si="2"/>
        <v>102.7347845362045</v>
      </c>
    </row>
    <row r="34" spans="1:5" ht="15.75">
      <c r="A34" s="1">
        <v>114.25</v>
      </c>
      <c r="B34" s="1">
        <v>1.2829</v>
      </c>
      <c r="C34" s="1">
        <f t="shared" si="4"/>
        <v>1.2545176038377193</v>
      </c>
      <c r="D34" s="15">
        <f t="shared" si="3"/>
        <v>1.1506811257679521</v>
      </c>
      <c r="E34" s="1">
        <f aca="true" t="shared" si="5" ref="E34:E49">E33+(A34-A33)/D34</f>
        <v>103.21276230752923</v>
      </c>
    </row>
    <row r="35" spans="1:5" ht="15.75">
      <c r="A35" s="1">
        <v>123.15</v>
      </c>
      <c r="B35" s="1">
        <v>1.4866</v>
      </c>
      <c r="C35" s="1">
        <f t="shared" si="4"/>
        <v>1.4550642653804802</v>
      </c>
      <c r="D35" s="15">
        <f t="shared" si="3"/>
        <v>1.1599971248781757</v>
      </c>
      <c r="E35" s="1">
        <f t="shared" si="5"/>
        <v>110.88519511716632</v>
      </c>
    </row>
    <row r="36" spans="1:5" ht="15.75">
      <c r="A36" s="1">
        <v>141.63</v>
      </c>
      <c r="B36" s="1">
        <v>1.4033</v>
      </c>
      <c r="C36" s="1">
        <f t="shared" si="4"/>
        <v>1.3761837681246467</v>
      </c>
      <c r="D36" s="15">
        <f t="shared" si="3"/>
        <v>1.1787317604515015</v>
      </c>
      <c r="E36" s="1">
        <f t="shared" si="5"/>
        <v>126.56306231311038</v>
      </c>
    </row>
    <row r="37" spans="1:5" ht="15.75">
      <c r="A37" s="1">
        <v>151.65</v>
      </c>
      <c r="B37" s="1">
        <v>1.2799</v>
      </c>
      <c r="C37" s="1">
        <f t="shared" si="4"/>
        <v>1.256479952984393</v>
      </c>
      <c r="D37" s="15">
        <f t="shared" si="3"/>
        <v>1.1885510287911203</v>
      </c>
      <c r="E37" s="1">
        <f t="shared" si="5"/>
        <v>134.9934954685058</v>
      </c>
    </row>
    <row r="38" spans="1:5" ht="15.75">
      <c r="A38" s="1">
        <v>151.65</v>
      </c>
      <c r="B38" s="1">
        <v>1.432</v>
      </c>
      <c r="C38" s="1">
        <f t="shared" si="4"/>
        <v>1.4057967752743579</v>
      </c>
      <c r="D38" s="15">
        <f t="shared" si="3"/>
        <v>1.1885510287911203</v>
      </c>
      <c r="E38" s="1">
        <f t="shared" si="5"/>
        <v>134.9934954685058</v>
      </c>
    </row>
    <row r="39" spans="1:5" ht="15.75">
      <c r="A39" s="1">
        <v>152.01</v>
      </c>
      <c r="B39" s="1">
        <v>0.9581</v>
      </c>
      <c r="C39" s="1">
        <f t="shared" si="4"/>
        <v>0.940603637310736</v>
      </c>
      <c r="D39" s="15">
        <f t="shared" si="3"/>
        <v>1.1888994366324879</v>
      </c>
      <c r="E39" s="1">
        <f t="shared" si="5"/>
        <v>135.29629652039264</v>
      </c>
    </row>
    <row r="40" spans="1:5" ht="15.75">
      <c r="A40" s="1">
        <v>152.03</v>
      </c>
      <c r="B40" s="1">
        <v>1.054</v>
      </c>
      <c r="C40" s="1">
        <f t="shared" si="4"/>
        <v>1.0347545135729426</v>
      </c>
      <c r="D40" s="15">
        <f t="shared" si="3"/>
        <v>1.188918783755254</v>
      </c>
      <c r="E40" s="1">
        <f t="shared" si="5"/>
        <v>135.31311852730622</v>
      </c>
    </row>
    <row r="41" spans="1:5" ht="15.75">
      <c r="A41" s="1">
        <v>152.63</v>
      </c>
      <c r="B41" s="1">
        <v>1.1709</v>
      </c>
      <c r="C41" s="1">
        <f t="shared" si="4"/>
        <v>1.1495918369469451</v>
      </c>
      <c r="D41" s="15">
        <f t="shared" si="3"/>
        <v>1.1894987635401197</v>
      </c>
      <c r="E41" s="1">
        <f t="shared" si="5"/>
        <v>135.81753267080168</v>
      </c>
    </row>
    <row r="42" spans="1:5" ht="15.75">
      <c r="A42" s="1">
        <v>154.6</v>
      </c>
      <c r="B42" s="1">
        <v>1.2227</v>
      </c>
      <c r="C42" s="1">
        <f t="shared" si="4"/>
        <v>1.2006955394390928</v>
      </c>
      <c r="D42" s="15">
        <f t="shared" si="3"/>
        <v>1.1913971319451644</v>
      </c>
      <c r="E42" s="1">
        <f t="shared" si="5"/>
        <v>137.4710535222273</v>
      </c>
    </row>
    <row r="43" spans="1:5" ht="15.75">
      <c r="A43" s="1">
        <v>154.6</v>
      </c>
      <c r="B43" s="1">
        <v>1.5994</v>
      </c>
      <c r="C43" s="1">
        <f t="shared" si="4"/>
        <v>1.5706162147533207</v>
      </c>
      <c r="D43" s="15">
        <f t="shared" si="3"/>
        <v>1.1913971319451644</v>
      </c>
      <c r="E43" s="1">
        <f t="shared" si="5"/>
        <v>137.4710535222273</v>
      </c>
    </row>
    <row r="44" spans="1:5" ht="15.75">
      <c r="A44" s="1">
        <v>155.54</v>
      </c>
      <c r="B44" s="1">
        <v>1.1768</v>
      </c>
      <c r="C44" s="1">
        <f t="shared" si="4"/>
        <v>1.1557347256550443</v>
      </c>
      <c r="D44" s="15">
        <f t="shared" si="3"/>
        <v>1.1922997704903542</v>
      </c>
      <c r="E44" s="1">
        <f t="shared" si="5"/>
        <v>138.25944585716283</v>
      </c>
    </row>
    <row r="45" spans="1:5" ht="15.75">
      <c r="A45" s="1">
        <v>161.15</v>
      </c>
      <c r="B45" s="1">
        <v>1.1544</v>
      </c>
      <c r="C45" s="1">
        <f t="shared" si="4"/>
        <v>1.1343980820170174</v>
      </c>
      <c r="D45" s="15">
        <f t="shared" si="3"/>
        <v>1.197644214337557</v>
      </c>
      <c r="E45" s="1">
        <f t="shared" si="5"/>
        <v>142.94364165825309</v>
      </c>
    </row>
    <row r="46" spans="1:5" ht="15.75">
      <c r="A46" s="1">
        <v>161.51</v>
      </c>
      <c r="B46" s="1">
        <v>0.9858</v>
      </c>
      <c r="C46" s="1">
        <f t="shared" si="4"/>
        <v>0.968755658097614</v>
      </c>
      <c r="D46" s="15">
        <f t="shared" si="3"/>
        <v>1.1979846906980756</v>
      </c>
      <c r="E46" s="1">
        <f t="shared" si="5"/>
        <v>143.24414633314188</v>
      </c>
    </row>
    <row r="47" spans="1:5" ht="15.75">
      <c r="A47" s="1">
        <v>161.51</v>
      </c>
      <c r="B47" s="1">
        <v>1.5621</v>
      </c>
      <c r="C47" s="1">
        <f t="shared" si="4"/>
        <v>1.5350915129988667</v>
      </c>
      <c r="D47" s="15">
        <f t="shared" si="3"/>
        <v>1.1979846906980756</v>
      </c>
      <c r="E47" s="1">
        <f t="shared" si="5"/>
        <v>143.24414633314188</v>
      </c>
    </row>
    <row r="48" spans="1:5" ht="15.75">
      <c r="A48" s="1">
        <v>161.53</v>
      </c>
      <c r="B48" s="1">
        <v>0.9129</v>
      </c>
      <c r="C48" s="1">
        <f t="shared" si="4"/>
        <v>0.8971179561704454</v>
      </c>
      <c r="D48" s="15">
        <f aca="true" t="shared" si="6" ref="D48:D63">$G$18^(1-$G$20*EXP(-A48/$G$22))*0.6^($G$20*EXP(-A48/$G$22))</f>
        <v>1.1980035972966459</v>
      </c>
      <c r="E48" s="1">
        <f t="shared" si="5"/>
        <v>143.26084077383067</v>
      </c>
    </row>
    <row r="49" spans="1:5" ht="15.75">
      <c r="A49" s="1">
        <v>161.55</v>
      </c>
      <c r="B49" s="1">
        <v>1.2478</v>
      </c>
      <c r="C49" s="1">
        <f aca="true" t="shared" si="7" ref="C49:C64">B49*(1+($I$28+$I$29*A49)/(1282900)+($I$30+A49*$I$31-$I$32)/400)</f>
        <v>1.22623082034446</v>
      </c>
      <c r="D49" s="15">
        <f t="shared" si="6"/>
        <v>1.1980225029738298</v>
      </c>
      <c r="E49" s="1">
        <f t="shared" si="5"/>
        <v>143.27753495106887</v>
      </c>
    </row>
    <row r="50" spans="1:5" ht="15.75">
      <c r="A50" s="1">
        <v>162.13</v>
      </c>
      <c r="B50" s="1">
        <v>1.0536</v>
      </c>
      <c r="C50" s="1">
        <f t="shared" si="7"/>
        <v>1.0354502184745662</v>
      </c>
      <c r="D50" s="15">
        <f t="shared" si="6"/>
        <v>1.198570366924605</v>
      </c>
      <c r="E50" s="1">
        <f aca="true" t="shared" si="8" ref="E50:E65">E49+(A50-A49)/D50</f>
        <v>143.76144479566833</v>
      </c>
    </row>
    <row r="51" spans="1:5" ht="15.75">
      <c r="A51" s="1">
        <v>164.15</v>
      </c>
      <c r="B51" s="1">
        <v>1.0582</v>
      </c>
      <c r="C51" s="1">
        <f t="shared" si="7"/>
        <v>1.040189607442168</v>
      </c>
      <c r="D51" s="15">
        <f t="shared" si="6"/>
        <v>1.2004724050397104</v>
      </c>
      <c r="E51" s="1">
        <f t="shared" si="8"/>
        <v>145.4441157104847</v>
      </c>
    </row>
    <row r="52" spans="1:5" ht="15.75">
      <c r="A52" s="1">
        <v>165.13</v>
      </c>
      <c r="B52" s="1">
        <v>1.1787</v>
      </c>
      <c r="C52" s="1">
        <f t="shared" si="7"/>
        <v>1.1587568635571412</v>
      </c>
      <c r="D52" s="15">
        <f t="shared" si="6"/>
        <v>1.2013918006762316</v>
      </c>
      <c r="E52" s="1">
        <f t="shared" si="8"/>
        <v>146.2598362767882</v>
      </c>
    </row>
    <row r="53" spans="1:5" ht="15.75">
      <c r="A53" s="1">
        <v>169.88</v>
      </c>
      <c r="B53" s="1">
        <v>1.108</v>
      </c>
      <c r="C53" s="1">
        <f t="shared" si="7"/>
        <v>1.0897913805426578</v>
      </c>
      <c r="D53" s="15">
        <f t="shared" si="6"/>
        <v>1.2058169216568861</v>
      </c>
      <c r="E53" s="1">
        <f t="shared" si="8"/>
        <v>150.19907441044546</v>
      </c>
    </row>
    <row r="54" spans="1:5" ht="15.75">
      <c r="A54" s="1">
        <v>171.38</v>
      </c>
      <c r="B54" s="1">
        <v>1.0829</v>
      </c>
      <c r="C54" s="1">
        <f t="shared" si="7"/>
        <v>1.0652700071687715</v>
      </c>
      <c r="D54" s="15">
        <f t="shared" si="6"/>
        <v>1.2072036414694562</v>
      </c>
      <c r="E54" s="1">
        <f t="shared" si="8"/>
        <v>151.44161539398172</v>
      </c>
    </row>
    <row r="55" spans="1:5" ht="15.75">
      <c r="A55" s="1">
        <v>173.02</v>
      </c>
      <c r="B55" s="1">
        <v>1.3081</v>
      </c>
      <c r="C55" s="1">
        <f t="shared" si="7"/>
        <v>1.2870230921852637</v>
      </c>
      <c r="D55" s="15">
        <f t="shared" si="6"/>
        <v>1.2087139406393632</v>
      </c>
      <c r="E55" s="1">
        <f t="shared" si="8"/>
        <v>152.7984293967494</v>
      </c>
    </row>
    <row r="56" spans="1:5" ht="15.75">
      <c r="A56" s="1">
        <v>174.46</v>
      </c>
      <c r="B56" s="1">
        <v>1.0808</v>
      </c>
      <c r="C56" s="1">
        <f t="shared" si="7"/>
        <v>1.0635446729965305</v>
      </c>
      <c r="D56" s="15">
        <f t="shared" si="6"/>
        <v>1.210035031674959</v>
      </c>
      <c r="E56" s="1">
        <f t="shared" si="8"/>
        <v>153.98847758734328</v>
      </c>
    </row>
    <row r="57" spans="1:5" ht="15.75">
      <c r="A57" s="1">
        <v>179.46</v>
      </c>
      <c r="B57" s="1">
        <v>1.1812</v>
      </c>
      <c r="C57" s="1">
        <f t="shared" si="7"/>
        <v>1.1629458212588502</v>
      </c>
      <c r="D57" s="15">
        <f t="shared" si="6"/>
        <v>1.2145858142466117</v>
      </c>
      <c r="E57" s="1">
        <f t="shared" si="8"/>
        <v>158.10510725759957</v>
      </c>
    </row>
    <row r="58" spans="1:5" ht="15.75">
      <c r="A58" s="1">
        <v>180.83</v>
      </c>
      <c r="B58" s="1">
        <v>1.2344</v>
      </c>
      <c r="C58" s="1">
        <f t="shared" si="7"/>
        <v>1.2154966413534003</v>
      </c>
      <c r="D58" s="15">
        <f t="shared" si="6"/>
        <v>1.2158229182834435</v>
      </c>
      <c r="E58" s="1">
        <f t="shared" si="8"/>
        <v>159.23191608756818</v>
      </c>
    </row>
    <row r="59" spans="1:5" ht="15.75">
      <c r="A59" s="1">
        <v>183.9</v>
      </c>
      <c r="B59" s="1">
        <v>1.329</v>
      </c>
      <c r="C59" s="1">
        <f t="shared" si="7"/>
        <v>1.309065262118617</v>
      </c>
      <c r="D59" s="15">
        <f t="shared" si="6"/>
        <v>1.2185798646376145</v>
      </c>
      <c r="E59" s="1">
        <f t="shared" si="8"/>
        <v>161.75124214004072</v>
      </c>
    </row>
    <row r="60" spans="1:5" ht="15.75">
      <c r="A60" s="1">
        <v>186.9</v>
      </c>
      <c r="B60" s="1">
        <v>1.231</v>
      </c>
      <c r="C60" s="1">
        <f t="shared" si="7"/>
        <v>1.2129129638055844</v>
      </c>
      <c r="D60" s="15">
        <f t="shared" si="6"/>
        <v>1.2212536528284235</v>
      </c>
      <c r="E60" s="1">
        <f t="shared" si="8"/>
        <v>164.20773428076185</v>
      </c>
    </row>
    <row r="61" spans="1:5" ht="15.75">
      <c r="A61" s="1">
        <v>189.65</v>
      </c>
      <c r="B61" s="1">
        <v>1.1309</v>
      </c>
      <c r="C61" s="1">
        <f t="shared" si="7"/>
        <v>1.1146018183640394</v>
      </c>
      <c r="D61" s="15">
        <f t="shared" si="6"/>
        <v>1.2236870814490677</v>
      </c>
      <c r="E61" s="1">
        <f t="shared" si="8"/>
        <v>166.45504083624456</v>
      </c>
    </row>
    <row r="62" spans="1:5" ht="15.75">
      <c r="A62" s="1">
        <v>190.62</v>
      </c>
      <c r="B62" s="1">
        <v>1.2647</v>
      </c>
      <c r="C62" s="1">
        <f t="shared" si="7"/>
        <v>1.2465990073091988</v>
      </c>
      <c r="D62" s="15">
        <f t="shared" si="6"/>
        <v>1.2245414286068959</v>
      </c>
      <c r="E62" s="1">
        <f t="shared" si="8"/>
        <v>167.24717410126894</v>
      </c>
    </row>
    <row r="63" spans="1:5" ht="15.75">
      <c r="A63" s="1">
        <v>192.65</v>
      </c>
      <c r="B63" s="1">
        <v>1.4025</v>
      </c>
      <c r="C63" s="1">
        <f t="shared" si="7"/>
        <v>1.3827179472316267</v>
      </c>
      <c r="D63" s="15">
        <f t="shared" si="6"/>
        <v>1.2263226794315174</v>
      </c>
      <c r="E63" s="1">
        <f t="shared" si="8"/>
        <v>168.9025296076525</v>
      </c>
    </row>
    <row r="64" spans="1:5" ht="15.75">
      <c r="A64" s="1">
        <v>193.62</v>
      </c>
      <c r="B64" s="1">
        <v>1.1441</v>
      </c>
      <c r="C64" s="1">
        <f t="shared" si="7"/>
        <v>1.1280761488748703</v>
      </c>
      <c r="D64" s="15">
        <f aca="true" t="shared" si="9" ref="D64:D79">$G$18^(1-$G$20*EXP(-A64/$G$22))*0.6^($G$20*EXP(-A64/$G$22))</f>
        <v>1.2271706181264412</v>
      </c>
      <c r="E64" s="1">
        <f t="shared" si="8"/>
        <v>169.69296574234494</v>
      </c>
    </row>
    <row r="65" spans="1:5" ht="15.75">
      <c r="A65" s="1">
        <v>195.65</v>
      </c>
      <c r="B65" s="1">
        <v>1.1657</v>
      </c>
      <c r="C65" s="1">
        <f aca="true" t="shared" si="10" ref="C65:C80">B65*(1+($I$28+$I$29*A65)/(1282900)+($I$30+A65*$I$31-$I$32)/400)</f>
        <v>1.1496156601320113</v>
      </c>
      <c r="D65" s="15">
        <f t="shared" si="9"/>
        <v>1.22893848946044</v>
      </c>
      <c r="E65" s="1">
        <f t="shared" si="8"/>
        <v>171.34479780506376</v>
      </c>
    </row>
    <row r="66" spans="1:5" ht="15.75">
      <c r="A66" s="1">
        <v>196.62</v>
      </c>
      <c r="B66" s="1">
        <v>1.0745</v>
      </c>
      <c r="C66" s="1">
        <f t="shared" si="10"/>
        <v>1.0597806417530904</v>
      </c>
      <c r="D66" s="15">
        <f t="shared" si="9"/>
        <v>1.2297800503518341</v>
      </c>
      <c r="E66" s="1">
        <f aca="true" t="shared" si="11" ref="E66:E81">E65+(A66-A65)/D66</f>
        <v>172.13355673778713</v>
      </c>
    </row>
    <row r="67" spans="1:5" ht="15.75">
      <c r="A67" s="1">
        <v>199.15</v>
      </c>
      <c r="B67" s="1">
        <v>1.3834</v>
      </c>
      <c r="C67" s="1">
        <f t="shared" si="10"/>
        <v>1.3648070642386456</v>
      </c>
      <c r="D67" s="15">
        <f t="shared" si="9"/>
        <v>1.2319653848705014</v>
      </c>
      <c r="E67" s="1">
        <f t="shared" si="11"/>
        <v>174.18718586655194</v>
      </c>
    </row>
    <row r="68" spans="1:5" ht="15.75">
      <c r="A68" s="1">
        <v>200.12</v>
      </c>
      <c r="B68" s="1">
        <v>1.293</v>
      </c>
      <c r="C68" s="1">
        <f t="shared" si="10"/>
        <v>1.2757503237669998</v>
      </c>
      <c r="D68" s="15">
        <f t="shared" si="9"/>
        <v>1.2327995440057509</v>
      </c>
      <c r="E68" s="1">
        <f t="shared" si="11"/>
        <v>174.97401289347326</v>
      </c>
    </row>
    <row r="69" spans="1:5" ht="15.75">
      <c r="A69" s="1">
        <v>202.15</v>
      </c>
      <c r="B69" s="1">
        <v>1.2034</v>
      </c>
      <c r="C69" s="1">
        <f t="shared" si="10"/>
        <v>1.1875955216217953</v>
      </c>
      <c r="D69" s="15">
        <f t="shared" si="9"/>
        <v>1.2345386478213662</v>
      </c>
      <c r="E69" s="1">
        <f t="shared" si="11"/>
        <v>176.61835185652023</v>
      </c>
    </row>
    <row r="70" spans="1:5" ht="15.75">
      <c r="A70" s="1">
        <v>203.12</v>
      </c>
      <c r="B70" s="1">
        <v>1.4809</v>
      </c>
      <c r="C70" s="1">
        <f t="shared" si="10"/>
        <v>1.4615979848037437</v>
      </c>
      <c r="D70" s="15">
        <f t="shared" si="9"/>
        <v>1.2353664962516955</v>
      </c>
      <c r="E70" s="1">
        <f t="shared" si="11"/>
        <v>177.40354394562345</v>
      </c>
    </row>
    <row r="71" spans="1:5" ht="15.75">
      <c r="A71" s="1">
        <v>205.15</v>
      </c>
      <c r="B71" s="1">
        <v>1.1754</v>
      </c>
      <c r="C71" s="1">
        <f t="shared" si="10"/>
        <v>1.1603239115518194</v>
      </c>
      <c r="D71" s="15">
        <f t="shared" si="9"/>
        <v>1.237092425796478</v>
      </c>
      <c r="E71" s="1">
        <f t="shared" si="11"/>
        <v>179.04448843584052</v>
      </c>
    </row>
    <row r="72" spans="1:5" ht="15.75">
      <c r="A72" s="1">
        <v>208.65</v>
      </c>
      <c r="B72" s="1">
        <v>0.5781</v>
      </c>
      <c r="C72" s="1">
        <f t="shared" si="10"/>
        <v>0.5708920374810821</v>
      </c>
      <c r="D72" s="15">
        <f t="shared" si="9"/>
        <v>1.2400473358374573</v>
      </c>
      <c r="E72" s="1">
        <f t="shared" si="11"/>
        <v>181.86696133574503</v>
      </c>
    </row>
    <row r="73" spans="1:5" ht="15.75">
      <c r="A73" s="1">
        <v>209.62</v>
      </c>
      <c r="B73" s="1">
        <v>1.1844</v>
      </c>
      <c r="C73" s="1">
        <f t="shared" si="10"/>
        <v>1.1697499735569248</v>
      </c>
      <c r="D73" s="15">
        <f t="shared" si="9"/>
        <v>1.2408616185368557</v>
      </c>
      <c r="E73" s="1">
        <f t="shared" si="11"/>
        <v>182.6486762228118</v>
      </c>
    </row>
    <row r="74" spans="1:5" ht="15.75">
      <c r="A74" s="1">
        <v>211.12</v>
      </c>
      <c r="B74" s="1">
        <v>1.1744</v>
      </c>
      <c r="C74" s="1">
        <f t="shared" si="10"/>
        <v>1.1600538420140116</v>
      </c>
      <c r="D74" s="15">
        <f t="shared" si="9"/>
        <v>1.2421168589492237</v>
      </c>
      <c r="E74" s="1">
        <f t="shared" si="11"/>
        <v>183.85629206764375</v>
      </c>
    </row>
    <row r="75" spans="1:5" ht="15.75">
      <c r="A75" s="1">
        <v>213.13</v>
      </c>
      <c r="B75" s="1">
        <v>1.1381</v>
      </c>
      <c r="C75" s="1">
        <f t="shared" si="10"/>
        <v>1.1244312475464247</v>
      </c>
      <c r="D75" s="15">
        <f t="shared" si="9"/>
        <v>1.243791360243867</v>
      </c>
      <c r="E75" s="1">
        <f t="shared" si="11"/>
        <v>185.4723187295478</v>
      </c>
    </row>
    <row r="76" spans="1:5" ht="15.75">
      <c r="A76" s="1">
        <v>214.13</v>
      </c>
      <c r="B76" s="1">
        <v>1.3001</v>
      </c>
      <c r="C76" s="1">
        <f t="shared" si="10"/>
        <v>1.2846185777127146</v>
      </c>
      <c r="D76" s="15">
        <f t="shared" si="9"/>
        <v>1.2446212449862641</v>
      </c>
      <c r="E76" s="1">
        <f t="shared" si="11"/>
        <v>186.27577600944585</v>
      </c>
    </row>
    <row r="77" spans="1:5" ht="15.75">
      <c r="A77" s="1">
        <v>216.15</v>
      </c>
      <c r="B77" s="1">
        <v>1.4454</v>
      </c>
      <c r="C77" s="1">
        <f t="shared" si="10"/>
        <v>1.4284869926512815</v>
      </c>
      <c r="D77" s="15">
        <f t="shared" si="9"/>
        <v>1.2462911443771842</v>
      </c>
      <c r="E77" s="1">
        <f t="shared" si="11"/>
        <v>187.8965850869343</v>
      </c>
    </row>
    <row r="78" spans="1:5" ht="15.75">
      <c r="A78" s="1">
        <v>216.78</v>
      </c>
      <c r="B78" s="1">
        <v>1.2172</v>
      </c>
      <c r="C78" s="1">
        <f t="shared" si="10"/>
        <v>1.20303565334205</v>
      </c>
      <c r="D78" s="15">
        <f t="shared" si="9"/>
        <v>1.2468101882526965</v>
      </c>
      <c r="E78" s="1">
        <f t="shared" si="11"/>
        <v>188.40187450944285</v>
      </c>
    </row>
    <row r="79" spans="1:5" ht="15.75">
      <c r="A79" s="1">
        <v>218.15</v>
      </c>
      <c r="B79" s="1">
        <v>1.1339</v>
      </c>
      <c r="C79" s="1">
        <f t="shared" si="10"/>
        <v>1.1208638876485753</v>
      </c>
      <c r="D79" s="15">
        <f t="shared" si="9"/>
        <v>1.247936010516596</v>
      </c>
      <c r="E79" s="1">
        <f t="shared" si="11"/>
        <v>189.4996872085354</v>
      </c>
    </row>
    <row r="80" spans="1:5" ht="15.75">
      <c r="A80" s="1">
        <v>219.13</v>
      </c>
      <c r="B80" s="1">
        <v>1.1461</v>
      </c>
      <c r="C80" s="1">
        <f t="shared" si="10"/>
        <v>1.1330385068056823</v>
      </c>
      <c r="D80" s="15">
        <f aca="true" t="shared" si="12" ref="D80:D95">$G$18^(1-$G$20*EXP(-A80/$G$22))*0.6^($G$20*EXP(-A80/$G$22))</f>
        <v>1.2487389165057174</v>
      </c>
      <c r="E80" s="1">
        <f t="shared" si="11"/>
        <v>190.28447895887362</v>
      </c>
    </row>
    <row r="81" spans="1:5" ht="15.75">
      <c r="A81" s="1">
        <v>221.15</v>
      </c>
      <c r="B81" s="1">
        <v>1.1314</v>
      </c>
      <c r="C81" s="1">
        <f aca="true" t="shared" si="13" ref="C81:C96">B81*(1+($I$28+$I$29*A81)/(1282900)+($I$30+A81*$I$31-$I$32)/400)</f>
        <v>1.1187397890804587</v>
      </c>
      <c r="D81" s="15">
        <f t="shared" si="12"/>
        <v>1.250387516651681</v>
      </c>
      <c r="E81" s="1">
        <f t="shared" si="11"/>
        <v>191.89997813260914</v>
      </c>
    </row>
    <row r="82" spans="1:5" ht="15.75">
      <c r="A82" s="1">
        <v>222.13</v>
      </c>
      <c r="B82" s="1">
        <v>1.0519</v>
      </c>
      <c r="C82" s="1">
        <f t="shared" si="13"/>
        <v>1.040234820021093</v>
      </c>
      <c r="D82" s="15">
        <f t="shared" si="12"/>
        <v>1.251184249668317</v>
      </c>
      <c r="E82" s="1">
        <f aca="true" t="shared" si="14" ref="E82:E97">E81+(A82-A81)/D82</f>
        <v>192.68323607424307</v>
      </c>
    </row>
    <row r="83" spans="1:5" ht="15.75">
      <c r="A83" s="1">
        <v>224.15</v>
      </c>
      <c r="B83" s="1">
        <v>1.226</v>
      </c>
      <c r="C83" s="1">
        <f t="shared" si="13"/>
        <v>1.2126574148587768</v>
      </c>
      <c r="D83" s="15">
        <f t="shared" si="12"/>
        <v>1.2528201594399555</v>
      </c>
      <c r="E83" s="1">
        <f t="shared" si="14"/>
        <v>194.29559837922307</v>
      </c>
    </row>
    <row r="84" spans="1:5" ht="15.75">
      <c r="A84" s="1">
        <v>225.13</v>
      </c>
      <c r="B84" s="1">
        <v>1.3926</v>
      </c>
      <c r="C84" s="1">
        <f t="shared" si="13"/>
        <v>1.3775838901565183</v>
      </c>
      <c r="D84" s="15">
        <f t="shared" si="12"/>
        <v>1.2536107520245139</v>
      </c>
      <c r="E84" s="1">
        <f t="shared" si="14"/>
        <v>195.07734023842247</v>
      </c>
    </row>
    <row r="85" spans="1:5" ht="15.75">
      <c r="A85" s="1">
        <v>227.65</v>
      </c>
      <c r="B85" s="1">
        <v>0.5902</v>
      </c>
      <c r="C85" s="1">
        <f t="shared" si="13"/>
        <v>0.5839881206757886</v>
      </c>
      <c r="D85" s="15">
        <f t="shared" si="12"/>
        <v>1.25563453460491</v>
      </c>
      <c r="E85" s="1">
        <f t="shared" si="14"/>
        <v>197.08429363971047</v>
      </c>
    </row>
    <row r="86" spans="1:5" ht="15.75">
      <c r="A86" s="1">
        <v>228.63</v>
      </c>
      <c r="B86" s="1">
        <v>1.19</v>
      </c>
      <c r="C86" s="1">
        <f t="shared" si="13"/>
        <v>1.1775944801999787</v>
      </c>
      <c r="D86" s="15">
        <f t="shared" si="12"/>
        <v>1.2564180046426965</v>
      </c>
      <c r="E86" s="1">
        <f t="shared" si="14"/>
        <v>197.8642888295109</v>
      </c>
    </row>
    <row r="87" spans="1:5" ht="15.75">
      <c r="A87" s="1">
        <v>230.65</v>
      </c>
      <c r="B87" s="1">
        <v>1.1683</v>
      </c>
      <c r="C87" s="1">
        <f t="shared" si="13"/>
        <v>1.1563620764480778</v>
      </c>
      <c r="D87" s="15">
        <f t="shared" si="12"/>
        <v>1.2580266494667995</v>
      </c>
      <c r="E87" s="1">
        <f t="shared" si="14"/>
        <v>199.4699781850235</v>
      </c>
    </row>
    <row r="88" spans="1:5" ht="15.75">
      <c r="A88" s="1">
        <v>231.64</v>
      </c>
      <c r="B88" s="1">
        <v>1.3039</v>
      </c>
      <c r="C88" s="1">
        <f t="shared" si="13"/>
        <v>1.2907085180750426</v>
      </c>
      <c r="D88" s="15">
        <f t="shared" si="12"/>
        <v>1.2588119724575262</v>
      </c>
      <c r="E88" s="1">
        <f t="shared" si="14"/>
        <v>200.2564340034149</v>
      </c>
    </row>
    <row r="89" spans="1:5" ht="15.75">
      <c r="A89" s="1">
        <v>233.66</v>
      </c>
      <c r="B89" s="1">
        <v>1.2662</v>
      </c>
      <c r="C89" s="1">
        <f t="shared" si="13"/>
        <v>1.2536515315109584</v>
      </c>
      <c r="D89" s="15">
        <f t="shared" si="12"/>
        <v>1.2604080990557667</v>
      </c>
      <c r="E89" s="1">
        <f t="shared" si="14"/>
        <v>201.85908952547422</v>
      </c>
    </row>
    <row r="90" spans="1:5" ht="15.75">
      <c r="A90" s="1">
        <v>234.41</v>
      </c>
      <c r="B90" s="1">
        <v>1.2122</v>
      </c>
      <c r="C90" s="1">
        <f t="shared" si="13"/>
        <v>1.200279677801712</v>
      </c>
      <c r="D90" s="15">
        <f t="shared" si="12"/>
        <v>1.26099858979877</v>
      </c>
      <c r="E90" s="1">
        <f t="shared" si="14"/>
        <v>202.4538562492972</v>
      </c>
    </row>
    <row r="91" spans="1:5" ht="15.75">
      <c r="A91" s="1">
        <v>237.13</v>
      </c>
      <c r="B91" s="1">
        <v>0.7434</v>
      </c>
      <c r="C91" s="1">
        <f t="shared" si="13"/>
        <v>0.7362964975684141</v>
      </c>
      <c r="D91" s="15">
        <f t="shared" si="12"/>
        <v>1.2631304559386072</v>
      </c>
      <c r="E91" s="1">
        <f t="shared" si="14"/>
        <v>204.60723635917572</v>
      </c>
    </row>
    <row r="92" spans="1:5" ht="15.75">
      <c r="A92" s="1">
        <v>237.49</v>
      </c>
      <c r="B92" s="1">
        <v>1.113</v>
      </c>
      <c r="C92" s="1">
        <f t="shared" si="13"/>
        <v>1.10240579439991</v>
      </c>
      <c r="D92" s="15">
        <f t="shared" si="12"/>
        <v>1.2634114840441981</v>
      </c>
      <c r="E92" s="1">
        <f t="shared" si="14"/>
        <v>204.89217915457255</v>
      </c>
    </row>
    <row r="93" spans="1:5" ht="15.75">
      <c r="A93" s="1">
        <v>237.5</v>
      </c>
      <c r="B93" s="1">
        <v>1.1812</v>
      </c>
      <c r="C93" s="1">
        <f t="shared" si="13"/>
        <v>1.1699578337815366</v>
      </c>
      <c r="D93" s="15">
        <f t="shared" si="12"/>
        <v>1.2634192866147052</v>
      </c>
      <c r="E93" s="1">
        <f t="shared" si="14"/>
        <v>204.90009418334085</v>
      </c>
    </row>
    <row r="94" spans="1:5" ht="15.75">
      <c r="A94" s="1">
        <v>238.1</v>
      </c>
      <c r="B94" s="1">
        <v>1.2264</v>
      </c>
      <c r="C94" s="1">
        <f t="shared" si="13"/>
        <v>1.2148029010474624</v>
      </c>
      <c r="D94" s="15">
        <f t="shared" si="12"/>
        <v>1.2638870685623957</v>
      </c>
      <c r="E94" s="1">
        <f t="shared" si="14"/>
        <v>205.37482014179415</v>
      </c>
    </row>
    <row r="95" spans="1:5" ht="15.75">
      <c r="A95" s="1">
        <v>240.13</v>
      </c>
      <c r="B95" s="1">
        <v>1.1184</v>
      </c>
      <c r="C95" s="1">
        <f t="shared" si="13"/>
        <v>1.1080563841946742</v>
      </c>
      <c r="D95" s="15">
        <f t="shared" si="12"/>
        <v>1.2654643090953226</v>
      </c>
      <c r="E95" s="1">
        <f t="shared" si="14"/>
        <v>206.97897443157512</v>
      </c>
    </row>
    <row r="96" spans="1:5" ht="15.75">
      <c r="A96" s="1">
        <v>241.1</v>
      </c>
      <c r="B96" s="1">
        <v>1.2415</v>
      </c>
      <c r="C96" s="1">
        <f t="shared" si="13"/>
        <v>1.2301410550832441</v>
      </c>
      <c r="D96" s="15">
        <f aca="true" t="shared" si="15" ref="D96:D111">$G$18^(1-$G$20*EXP(-A96/$G$22))*0.6^($G$20*EXP(-A96/$G$22))</f>
        <v>1.2662150173217117</v>
      </c>
      <c r="E96" s="1">
        <f t="shared" si="14"/>
        <v>207.74503705658785</v>
      </c>
    </row>
    <row r="97" spans="1:5" ht="15.75">
      <c r="A97" s="1">
        <v>241.63</v>
      </c>
      <c r="B97" s="1">
        <v>1.2783</v>
      </c>
      <c r="C97" s="1">
        <f aca="true" t="shared" si="16" ref="C97:C112">B97*(1+($I$28+$I$29*A97)/(1282900)+($I$30+A97*$I$31-$I$32)/400)</f>
        <v>1.266673652982811</v>
      </c>
      <c r="D97" s="15">
        <f t="shared" si="15"/>
        <v>1.266624394325064</v>
      </c>
      <c r="E97" s="1">
        <f t="shared" si="14"/>
        <v>208.16347207360994</v>
      </c>
    </row>
    <row r="98" spans="1:5" ht="15.75">
      <c r="A98" s="1">
        <v>241.65</v>
      </c>
      <c r="B98" s="1">
        <v>1.5345</v>
      </c>
      <c r="C98" s="1">
        <f t="shared" si="16"/>
        <v>1.520546611172595</v>
      </c>
      <c r="D98" s="15">
        <f t="shared" si="15"/>
        <v>1.2666398314028755</v>
      </c>
      <c r="E98" s="1">
        <f aca="true" t="shared" si="17" ref="E98:E113">E97+(A98-A97)/D98</f>
        <v>208.17926188181283</v>
      </c>
    </row>
    <row r="99" spans="1:5" ht="15.75">
      <c r="A99" s="1">
        <v>243.15</v>
      </c>
      <c r="B99" s="1">
        <v>1.1168</v>
      </c>
      <c r="C99" s="1">
        <f t="shared" si="16"/>
        <v>1.1068161462572872</v>
      </c>
      <c r="D99" s="15">
        <f t="shared" si="15"/>
        <v>1.2677953121674608</v>
      </c>
      <c r="E99" s="1">
        <f t="shared" si="17"/>
        <v>209.36241817337188</v>
      </c>
    </row>
    <row r="100" spans="1:5" ht="15.75">
      <c r="A100" s="1">
        <v>244.13</v>
      </c>
      <c r="B100" s="1">
        <v>1.5521</v>
      </c>
      <c r="C100" s="1">
        <f t="shared" si="16"/>
        <v>1.5383802703153295</v>
      </c>
      <c r="D100" s="15">
        <f t="shared" si="15"/>
        <v>1.2685477782890149</v>
      </c>
      <c r="E100" s="1">
        <f t="shared" si="17"/>
        <v>210.1349550984862</v>
      </c>
    </row>
    <row r="101" spans="1:5" ht="15.75">
      <c r="A101" s="1">
        <v>246.65</v>
      </c>
      <c r="B101" s="1">
        <v>1.2093</v>
      </c>
      <c r="C101" s="1">
        <f t="shared" si="16"/>
        <v>1.1989221306057873</v>
      </c>
      <c r="D101" s="15">
        <f t="shared" si="15"/>
        <v>1.2704738351143652</v>
      </c>
      <c r="E101" s="1">
        <f t="shared" si="17"/>
        <v>212.11846702163663</v>
      </c>
    </row>
    <row r="102" spans="1:5" ht="15.75">
      <c r="A102" s="1">
        <v>247.63</v>
      </c>
      <c r="B102" s="1">
        <v>1.2093</v>
      </c>
      <c r="C102" s="1">
        <f t="shared" si="16"/>
        <v>1.1990433443787545</v>
      </c>
      <c r="D102" s="15">
        <f t="shared" si="15"/>
        <v>1.2712194228639513</v>
      </c>
      <c r="E102" s="1">
        <f t="shared" si="17"/>
        <v>212.8893803528632</v>
      </c>
    </row>
    <row r="103" spans="1:5" ht="15.75">
      <c r="A103" s="1">
        <v>249.65</v>
      </c>
      <c r="B103" s="1">
        <v>1.4202</v>
      </c>
      <c r="C103" s="1">
        <f t="shared" si="16"/>
        <v>1.4084480219537663</v>
      </c>
      <c r="D103" s="15">
        <f t="shared" si="15"/>
        <v>1.2727501999908915</v>
      </c>
      <c r="E103" s="1">
        <f t="shared" si="17"/>
        <v>214.4764946192876</v>
      </c>
    </row>
    <row r="104" spans="1:5" ht="15.75">
      <c r="A104" s="1">
        <v>250.63</v>
      </c>
      <c r="B104" s="1">
        <v>1.2093</v>
      </c>
      <c r="C104" s="1">
        <f t="shared" si="16"/>
        <v>1.1994144069490618</v>
      </c>
      <c r="D104" s="15">
        <f t="shared" si="15"/>
        <v>1.2734899281230734</v>
      </c>
      <c r="E104" s="1">
        <f t="shared" si="17"/>
        <v>215.24603348909582</v>
      </c>
    </row>
    <row r="105" spans="1:5" ht="15.75">
      <c r="A105" s="1">
        <v>252.65</v>
      </c>
      <c r="B105" s="1">
        <v>1.1976</v>
      </c>
      <c r="C105" s="1">
        <f t="shared" si="16"/>
        <v>1.1880574817513363</v>
      </c>
      <c r="D105" s="15">
        <f t="shared" si="15"/>
        <v>1.2750086616905356</v>
      </c>
      <c r="E105" s="1">
        <f t="shared" si="17"/>
        <v>216.83033645165114</v>
      </c>
    </row>
    <row r="106" spans="1:5" ht="15.75">
      <c r="A106" s="1">
        <v>253.63</v>
      </c>
      <c r="B106" s="1">
        <v>1.1996</v>
      </c>
      <c r="C106" s="1">
        <f t="shared" si="16"/>
        <v>1.190161787178893</v>
      </c>
      <c r="D106" s="15">
        <f t="shared" si="15"/>
        <v>1.2757425636234911</v>
      </c>
      <c r="E106" s="1">
        <f t="shared" si="17"/>
        <v>217.59851651238102</v>
      </c>
    </row>
    <row r="107" spans="1:5" ht="15.75">
      <c r="A107" s="1">
        <v>257.11</v>
      </c>
      <c r="B107" s="1">
        <v>1.1992</v>
      </c>
      <c r="C107" s="1">
        <f t="shared" si="16"/>
        <v>1.1901917719337056</v>
      </c>
      <c r="D107" s="15">
        <f t="shared" si="15"/>
        <v>1.2783333687318308</v>
      </c>
      <c r="E107" s="1">
        <f t="shared" si="17"/>
        <v>220.32081109149567</v>
      </c>
    </row>
    <row r="108" spans="1:5" ht="15.75">
      <c r="A108" s="1">
        <v>257.98</v>
      </c>
      <c r="B108" s="1">
        <v>1.1431</v>
      </c>
      <c r="C108" s="1">
        <f t="shared" si="16"/>
        <v>1.1346149049553977</v>
      </c>
      <c r="D108" s="15">
        <f t="shared" si="15"/>
        <v>1.2789773531866167</v>
      </c>
      <c r="E108" s="1">
        <f t="shared" si="17"/>
        <v>221.00104205714362</v>
      </c>
    </row>
    <row r="109" spans="1:5" ht="15.75">
      <c r="A109" s="1">
        <v>258</v>
      </c>
      <c r="B109" s="1">
        <v>1.5693</v>
      </c>
      <c r="C109" s="1">
        <f t="shared" si="16"/>
        <v>1.5576544833260173</v>
      </c>
      <c r="D109" s="15">
        <f t="shared" si="15"/>
        <v>1.2789921399945643</v>
      </c>
      <c r="E109" s="1">
        <f t="shared" si="17"/>
        <v>221.01667936981707</v>
      </c>
    </row>
    <row r="110" spans="1:5" ht="15.75">
      <c r="A110" s="1">
        <v>265.63</v>
      </c>
      <c r="B110" s="1">
        <v>1.3052</v>
      </c>
      <c r="C110" s="1">
        <f t="shared" si="16"/>
        <v>1.2965329019132896</v>
      </c>
      <c r="D110" s="15">
        <f t="shared" si="15"/>
        <v>1.284576458733302</v>
      </c>
      <c r="E110" s="1">
        <f t="shared" si="17"/>
        <v>226.95638031025297</v>
      </c>
    </row>
    <row r="111" spans="1:5" ht="15.75">
      <c r="A111" s="1">
        <v>265.98</v>
      </c>
      <c r="B111" s="1">
        <v>0.9596</v>
      </c>
      <c r="C111" s="1">
        <f t="shared" si="16"/>
        <v>0.9532621887143602</v>
      </c>
      <c r="D111" s="15">
        <f t="shared" si="15"/>
        <v>1.2848299141137376</v>
      </c>
      <c r="E111" s="1">
        <f t="shared" si="17"/>
        <v>227.22878990794004</v>
      </c>
    </row>
    <row r="112" spans="1:5" ht="15.75">
      <c r="A112" s="1">
        <v>266</v>
      </c>
      <c r="B112" s="1">
        <v>1.3352</v>
      </c>
      <c r="C112" s="1">
        <f t="shared" si="16"/>
        <v>1.3263842177150726</v>
      </c>
      <c r="D112" s="15">
        <f aca="true" t="shared" si="18" ref="D112:D127">$G$18^(1-$G$20*EXP(-A112/$G$22))*0.6^($G$20*EXP(-A112/$G$22))</f>
        <v>1.2848443901463817</v>
      </c>
      <c r="E112" s="1">
        <f t="shared" si="17"/>
        <v>227.24435599528366</v>
      </c>
    </row>
    <row r="113" spans="1:5" ht="15.75">
      <c r="A113" s="1">
        <v>266.61</v>
      </c>
      <c r="B113" s="1">
        <v>1.0258</v>
      </c>
      <c r="C113" s="1">
        <f aca="true" t="shared" si="19" ref="C113:C128">B113*(1+($I$28+$I$29*A113)/(1282900)+($I$30+A113*$I$31-$I$32)/400)</f>
        <v>1.0190910606629984</v>
      </c>
      <c r="D113" s="15">
        <f t="shared" si="18"/>
        <v>1.2852855390019218</v>
      </c>
      <c r="E113" s="1">
        <f t="shared" si="17"/>
        <v>227.71895870533493</v>
      </c>
    </row>
    <row r="114" spans="1:5" ht="15.75">
      <c r="A114" s="1">
        <v>268.65</v>
      </c>
      <c r="B114" s="1">
        <v>1.0159</v>
      </c>
      <c r="C114" s="1">
        <f t="shared" si="19"/>
        <v>1.0094677779655212</v>
      </c>
      <c r="D114" s="15">
        <f t="shared" si="18"/>
        <v>1.286755658856003</v>
      </c>
      <c r="E114" s="1">
        <f aca="true" t="shared" si="20" ref="E114:E129">E113+(A114-A113)/D114</f>
        <v>229.3043412804647</v>
      </c>
    </row>
    <row r="115" spans="1:5" ht="15.75">
      <c r="A115" s="1">
        <v>269.62</v>
      </c>
      <c r="B115" s="1">
        <v>1.1846</v>
      </c>
      <c r="C115" s="1">
        <f t="shared" si="19"/>
        <v>1.1772171717807285</v>
      </c>
      <c r="D115" s="15">
        <f t="shared" si="18"/>
        <v>1.287451885995529</v>
      </c>
      <c r="E115" s="1">
        <f t="shared" si="20"/>
        <v>230.05776749433053</v>
      </c>
    </row>
    <row r="116" spans="1:5" ht="15.75">
      <c r="A116" s="1">
        <v>271.65</v>
      </c>
      <c r="B116" s="1">
        <v>1.2423</v>
      </c>
      <c r="C116" s="1">
        <f t="shared" si="19"/>
        <v>1.2348155032751813</v>
      </c>
      <c r="D116" s="15">
        <f t="shared" si="18"/>
        <v>1.2889031169632394</v>
      </c>
      <c r="E116" s="1">
        <f t="shared" si="20"/>
        <v>231.6327501080609</v>
      </c>
    </row>
    <row r="117" spans="1:5" ht="15.75">
      <c r="A117" s="1">
        <v>275.15</v>
      </c>
      <c r="B117" s="1">
        <v>1.1973</v>
      </c>
      <c r="C117" s="1">
        <f t="shared" si="19"/>
        <v>1.1905152257677045</v>
      </c>
      <c r="D117" s="15">
        <f t="shared" si="18"/>
        <v>1.2913868171060892</v>
      </c>
      <c r="E117" s="1">
        <f t="shared" si="20"/>
        <v>234.34301472718042</v>
      </c>
    </row>
    <row r="118" spans="1:5" ht="15.75">
      <c r="A118" s="1">
        <v>276.12</v>
      </c>
      <c r="B118" s="1">
        <v>1.1523</v>
      </c>
      <c r="C118" s="1">
        <f t="shared" si="19"/>
        <v>1.1458845503796211</v>
      </c>
      <c r="D118" s="15">
        <f t="shared" si="18"/>
        <v>1.2920710478722885</v>
      </c>
      <c r="E118" s="1">
        <f t="shared" si="20"/>
        <v>235.09374743773637</v>
      </c>
    </row>
    <row r="119" spans="1:5" ht="15.75">
      <c r="A119" s="1">
        <v>278.15</v>
      </c>
      <c r="B119" s="1">
        <v>1.1565</v>
      </c>
      <c r="C119" s="1">
        <f t="shared" si="19"/>
        <v>1.1503012896737603</v>
      </c>
      <c r="D119" s="15">
        <f t="shared" si="18"/>
        <v>1.2934972486632499</v>
      </c>
      <c r="E119" s="1">
        <f t="shared" si="20"/>
        <v>236.66313616438256</v>
      </c>
    </row>
    <row r="120" spans="1:5" ht="15.75">
      <c r="A120" s="1">
        <v>279.12</v>
      </c>
      <c r="B120" s="1">
        <v>1.3194</v>
      </c>
      <c r="C120" s="1">
        <f t="shared" si="19"/>
        <v>1.3124590640621945</v>
      </c>
      <c r="D120" s="15">
        <f t="shared" si="18"/>
        <v>1.2941759954726746</v>
      </c>
      <c r="E120" s="1">
        <f t="shared" si="20"/>
        <v>237.41264782538795</v>
      </c>
    </row>
    <row r="121" spans="1:5" ht="15.75">
      <c r="A121" s="1">
        <v>281.15</v>
      </c>
      <c r="B121" s="1">
        <v>1.2156</v>
      </c>
      <c r="C121" s="1">
        <f t="shared" si="19"/>
        <v>1.209457515967709</v>
      </c>
      <c r="D121" s="15">
        <f t="shared" si="18"/>
        <v>1.2955907544574252</v>
      </c>
      <c r="E121" s="1">
        <f t="shared" si="20"/>
        <v>238.97950062440327</v>
      </c>
    </row>
    <row r="122" spans="1:5" ht="15.75">
      <c r="A122" s="1">
        <v>282.12</v>
      </c>
      <c r="B122" s="1">
        <v>1.4181</v>
      </c>
      <c r="C122" s="1">
        <f t="shared" si="19"/>
        <v>1.4110749662670143</v>
      </c>
      <c r="D122" s="15">
        <f t="shared" si="18"/>
        <v>1.2962640506909218</v>
      </c>
      <c r="E122" s="1">
        <f t="shared" si="20"/>
        <v>239.72780495289484</v>
      </c>
    </row>
    <row r="123" spans="1:5" ht="15.75">
      <c r="A123" s="1">
        <v>284.65</v>
      </c>
      <c r="B123" s="1">
        <v>1.4408</v>
      </c>
      <c r="C123" s="1">
        <f t="shared" si="19"/>
        <v>1.4340353486810038</v>
      </c>
      <c r="D123" s="15">
        <f t="shared" si="18"/>
        <v>1.29801192333958</v>
      </c>
      <c r="E123" s="1">
        <f t="shared" si="20"/>
        <v>241.6769395906497</v>
      </c>
    </row>
    <row r="124" spans="1:5" ht="15.75">
      <c r="A124" s="1">
        <v>285.62</v>
      </c>
      <c r="B124" s="1">
        <v>1.2553</v>
      </c>
      <c r="C124" s="1">
        <f t="shared" si="19"/>
        <v>1.249530824096245</v>
      </c>
      <c r="D124" s="15">
        <f t="shared" si="18"/>
        <v>1.2986789027617796</v>
      </c>
      <c r="E124" s="1">
        <f t="shared" si="20"/>
        <v>242.42385247106782</v>
      </c>
    </row>
    <row r="125" spans="1:5" ht="15.75">
      <c r="A125" s="1">
        <v>287.65</v>
      </c>
      <c r="B125" s="1">
        <v>1.2369</v>
      </c>
      <c r="C125" s="1">
        <f t="shared" si="19"/>
        <v>1.2314722040465937</v>
      </c>
      <c r="D125" s="15">
        <f t="shared" si="18"/>
        <v>1.300069110839371</v>
      </c>
      <c r="E125" s="1">
        <f t="shared" si="20"/>
        <v>243.98530792222405</v>
      </c>
    </row>
    <row r="126" spans="1:5" ht="15.75">
      <c r="A126" s="1">
        <v>294.15</v>
      </c>
      <c r="B126" s="1">
        <v>1.2429</v>
      </c>
      <c r="C126" s="1">
        <f t="shared" si="19"/>
        <v>1.238272181606429</v>
      </c>
      <c r="D126" s="15">
        <f t="shared" si="18"/>
        <v>1.304469544922241</v>
      </c>
      <c r="E126" s="1">
        <f t="shared" si="20"/>
        <v>248.96817626537688</v>
      </c>
    </row>
    <row r="127" spans="1:5" ht="15.75">
      <c r="A127" s="1">
        <v>295.12</v>
      </c>
      <c r="B127" s="1">
        <v>1.1852</v>
      </c>
      <c r="C127" s="1">
        <f t="shared" si="19"/>
        <v>1.180904607888892</v>
      </c>
      <c r="D127" s="15">
        <f t="shared" si="18"/>
        <v>1.3051196077102432</v>
      </c>
      <c r="E127" s="1">
        <f t="shared" si="20"/>
        <v>249.7114031652484</v>
      </c>
    </row>
    <row r="128" spans="1:5" ht="15.75">
      <c r="A128" s="1">
        <v>297.15</v>
      </c>
      <c r="B128" s="1">
        <v>1.2644</v>
      </c>
      <c r="C128" s="1">
        <f t="shared" si="19"/>
        <v>1.2600800979259779</v>
      </c>
      <c r="D128" s="15">
        <f aca="true" t="shared" si="21" ref="D128:D143">$G$18^(1-$G$20*EXP(-A128/$G$22))*0.6^($G$20*EXP(-A128/$G$22))</f>
        <v>1.3064745234852422</v>
      </c>
      <c r="E128" s="1">
        <f t="shared" si="20"/>
        <v>251.26520307753802</v>
      </c>
    </row>
    <row r="129" spans="1:5" ht="15.75">
      <c r="A129" s="1">
        <v>298.12</v>
      </c>
      <c r="B129" s="1">
        <v>2.1915</v>
      </c>
      <c r="C129" s="1">
        <f aca="true" t="shared" si="22" ref="C129:C144">B129*(1+($I$28+$I$29*A129)/(1282900)+($I$30+A129*$I$31-$I$32)/400)</f>
        <v>2.184230025285906</v>
      </c>
      <c r="D129" s="15">
        <f t="shared" si="21"/>
        <v>1.3071193136663999</v>
      </c>
      <c r="E129" s="1">
        <f t="shared" si="20"/>
        <v>252.0072929463498</v>
      </c>
    </row>
    <row r="130" spans="1:5" ht="15.75">
      <c r="A130" s="1">
        <v>300.15</v>
      </c>
      <c r="B130" s="1">
        <v>1.1996</v>
      </c>
      <c r="C130" s="1">
        <f t="shared" si="22"/>
        <v>1.1958695774136106</v>
      </c>
      <c r="D130" s="15">
        <f t="shared" si="21"/>
        <v>1.3084632298888614</v>
      </c>
      <c r="E130" s="1">
        <f aca="true" t="shared" si="23" ref="E130:E145">E129+(A130-A129)/D130</f>
        <v>253.55873127004836</v>
      </c>
    </row>
    <row r="131" spans="1:5" ht="15.75">
      <c r="A131" s="1">
        <v>301.12</v>
      </c>
      <c r="B131" s="1">
        <v>1.2089</v>
      </c>
      <c r="C131" s="1">
        <f t="shared" si="22"/>
        <v>1.205260594211418</v>
      </c>
      <c r="D131" s="15">
        <f t="shared" si="21"/>
        <v>1.3091027807838764</v>
      </c>
      <c r="E131" s="1">
        <f t="shared" si="23"/>
        <v>254.29969677271058</v>
      </c>
    </row>
    <row r="132" spans="1:5" ht="15.75">
      <c r="A132" s="1">
        <v>303.65</v>
      </c>
      <c r="B132" s="1">
        <v>1.1624</v>
      </c>
      <c r="C132" s="1">
        <f t="shared" si="22"/>
        <v>1.1592013761010076</v>
      </c>
      <c r="D132" s="15">
        <f t="shared" si="21"/>
        <v>1.3107629586025924</v>
      </c>
      <c r="E132" s="1">
        <f t="shared" si="23"/>
        <v>256.2298703280399</v>
      </c>
    </row>
    <row r="133" spans="1:5" ht="15.75">
      <c r="A133" s="1">
        <v>304.62</v>
      </c>
      <c r="B133" s="1">
        <v>1.527</v>
      </c>
      <c r="C133" s="1">
        <f t="shared" si="22"/>
        <v>1.522949587786491</v>
      </c>
      <c r="D133" s="15">
        <f t="shared" si="21"/>
        <v>1.3113964390752972</v>
      </c>
      <c r="E133" s="1">
        <f t="shared" si="23"/>
        <v>256.96953986739294</v>
      </c>
    </row>
    <row r="134" spans="1:5" ht="15.75">
      <c r="A134" s="1">
        <v>306.65</v>
      </c>
      <c r="B134" s="1">
        <v>1.37</v>
      </c>
      <c r="C134" s="1">
        <f t="shared" si="22"/>
        <v>1.3666504865263802</v>
      </c>
      <c r="D134" s="15">
        <f t="shared" si="21"/>
        <v>1.3127167619852702</v>
      </c>
      <c r="E134" s="1">
        <f t="shared" si="23"/>
        <v>258.51595114116225</v>
      </c>
    </row>
    <row r="135" spans="1:5" ht="15.75">
      <c r="A135" s="1">
        <v>307.62</v>
      </c>
      <c r="B135" s="1">
        <v>1.4491</v>
      </c>
      <c r="C135" s="1">
        <f t="shared" si="22"/>
        <v>1.44570086280989</v>
      </c>
      <c r="D135" s="15">
        <f t="shared" si="21"/>
        <v>1.3133450752703257</v>
      </c>
      <c r="E135" s="1">
        <f t="shared" si="23"/>
        <v>259.2545232181165</v>
      </c>
    </row>
    <row r="136" spans="1:5" ht="15.75">
      <c r="A136" s="1">
        <v>309.65</v>
      </c>
      <c r="B136" s="1">
        <v>1.4709</v>
      </c>
      <c r="C136" s="1">
        <f t="shared" si="22"/>
        <v>1.4677551282031098</v>
      </c>
      <c r="D136" s="15">
        <f t="shared" si="21"/>
        <v>1.314654619147547</v>
      </c>
      <c r="E136" s="1">
        <f t="shared" si="23"/>
        <v>260.79865501549784</v>
      </c>
    </row>
    <row r="137" spans="1:5" ht="15.75">
      <c r="A137" s="1">
        <v>310.62</v>
      </c>
      <c r="B137" s="1">
        <v>1.2005</v>
      </c>
      <c r="C137" s="1">
        <f t="shared" si="22"/>
        <v>1.1980523633397093</v>
      </c>
      <c r="D137" s="15">
        <f t="shared" si="21"/>
        <v>1.315277798467334</v>
      </c>
      <c r="E137" s="1">
        <f t="shared" si="23"/>
        <v>261.53614180431947</v>
      </c>
    </row>
    <row r="138" spans="1:5" ht="15.75">
      <c r="A138" s="1">
        <v>313.15</v>
      </c>
      <c r="B138" s="1">
        <v>1.8183</v>
      </c>
      <c r="C138" s="1">
        <f t="shared" si="22"/>
        <v>1.8150632830293667</v>
      </c>
      <c r="D138" s="15">
        <f t="shared" si="21"/>
        <v>1.3168954352703501</v>
      </c>
      <c r="E138" s="1">
        <f t="shared" si="23"/>
        <v>263.4573269889887</v>
      </c>
    </row>
    <row r="139" spans="1:5" ht="15.75">
      <c r="A139" s="1">
        <v>314.12</v>
      </c>
      <c r="B139" s="1">
        <v>1.5559</v>
      </c>
      <c r="C139" s="1">
        <f t="shared" si="22"/>
        <v>1.553284739388648</v>
      </c>
      <c r="D139" s="15">
        <f t="shared" si="21"/>
        <v>1.3175126669001371</v>
      </c>
      <c r="E139" s="1">
        <f t="shared" si="23"/>
        <v>264.19356279481383</v>
      </c>
    </row>
    <row r="140" spans="1:5" ht="15.75">
      <c r="A140" s="1">
        <v>315.62</v>
      </c>
      <c r="B140" s="1">
        <v>1.4705</v>
      </c>
      <c r="C140" s="1">
        <f t="shared" si="22"/>
        <v>1.468253890103668</v>
      </c>
      <c r="D140" s="15">
        <f t="shared" si="21"/>
        <v>1.3184639203735529</v>
      </c>
      <c r="E140" s="1">
        <f t="shared" si="23"/>
        <v>265.33125035442106</v>
      </c>
    </row>
    <row r="141" spans="1:5" ht="15.75">
      <c r="A141" s="1">
        <v>322.65</v>
      </c>
      <c r="B141" s="1">
        <v>1.2005</v>
      </c>
      <c r="C141" s="1">
        <f t="shared" si="22"/>
        <v>1.1995294964487582</v>
      </c>
      <c r="D141" s="15">
        <f t="shared" si="21"/>
        <v>1.3228702356395017</v>
      </c>
      <c r="E141" s="1">
        <f t="shared" si="23"/>
        <v>270.6454526175036</v>
      </c>
    </row>
    <row r="142" spans="1:5" ht="15.75">
      <c r="A142" s="1">
        <v>323.62</v>
      </c>
      <c r="B142" s="1">
        <v>1.8183</v>
      </c>
      <c r="C142" s="1">
        <f t="shared" si="22"/>
        <v>1.8170104538884169</v>
      </c>
      <c r="D142" s="15">
        <f t="shared" si="21"/>
        <v>1.3234715506293917</v>
      </c>
      <c r="E142" s="1">
        <f t="shared" si="23"/>
        <v>271.37837354771835</v>
      </c>
    </row>
    <row r="143" spans="1:5" ht="15.75">
      <c r="A143" s="1">
        <v>325.65</v>
      </c>
      <c r="B143" s="1">
        <v>1.5559</v>
      </c>
      <c r="C143" s="1">
        <f t="shared" si="22"/>
        <v>1.5551195989489224</v>
      </c>
      <c r="D143" s="15">
        <f t="shared" si="21"/>
        <v>1.3247247775848976</v>
      </c>
      <c r="E143" s="1">
        <f t="shared" si="23"/>
        <v>272.9107673206354</v>
      </c>
    </row>
    <row r="144" spans="1:5" ht="15.75">
      <c r="A144" s="1">
        <v>326.62</v>
      </c>
      <c r="B144" s="1">
        <v>1.37</v>
      </c>
      <c r="C144" s="1">
        <f t="shared" si="22"/>
        <v>1.3694487620452156</v>
      </c>
      <c r="D144" s="15">
        <f aca="true" t="shared" si="24" ref="D144:D159">$G$18^(1-$G$20*EXP(-A144/$G$22))*0.6^($G$20*EXP(-A144/$G$22))</f>
        <v>1.3253211350285297</v>
      </c>
      <c r="E144" s="1">
        <f t="shared" si="23"/>
        <v>273.642665405079</v>
      </c>
    </row>
    <row r="145" spans="1:5" ht="15.75">
      <c r="A145" s="1">
        <v>331.95</v>
      </c>
      <c r="B145" s="1">
        <v>1.5014</v>
      </c>
      <c r="C145" s="1">
        <f aca="true" t="shared" si="25" ref="C145:C160">B145*(1+($I$28+$I$29*A145)/(1282900)+($I$30+A145*$I$31-$I$32)/400)</f>
        <v>1.5016143854123778</v>
      </c>
      <c r="D145" s="15">
        <f t="shared" si="24"/>
        <v>1.3285696415003625</v>
      </c>
      <c r="E145" s="1">
        <f t="shared" si="23"/>
        <v>277.6544987584144</v>
      </c>
    </row>
    <row r="146" spans="1:5" ht="15.75">
      <c r="A146" s="1">
        <v>341.65</v>
      </c>
      <c r="B146" s="1">
        <v>1.586</v>
      </c>
      <c r="C146" s="1">
        <f t="shared" si="25"/>
        <v>1.587799965514637</v>
      </c>
      <c r="D146" s="15">
        <f t="shared" si="24"/>
        <v>1.3343597757461734</v>
      </c>
      <c r="E146" s="1">
        <f aca="true" t="shared" si="26" ref="E146:E161">E145+(A146-A145)/D146</f>
        <v>284.9239025401462</v>
      </c>
    </row>
    <row r="147" spans="1:5" ht="15.75">
      <c r="A147" s="1">
        <v>342.62</v>
      </c>
      <c r="B147" s="1">
        <v>1.2135</v>
      </c>
      <c r="C147" s="1">
        <f t="shared" si="25"/>
        <v>1.2149976055370955</v>
      </c>
      <c r="D147" s="15">
        <f t="shared" si="24"/>
        <v>1.3349302470602655</v>
      </c>
      <c r="E147" s="1">
        <f t="shared" si="26"/>
        <v>285.650532266408</v>
      </c>
    </row>
    <row r="148" spans="1:5" ht="15.75">
      <c r="A148" s="1">
        <v>344.65</v>
      </c>
      <c r="B148" s="1">
        <v>1.005</v>
      </c>
      <c r="C148" s="1">
        <f t="shared" si="25"/>
        <v>1.0064489584404268</v>
      </c>
      <c r="D148" s="15">
        <f t="shared" si="24"/>
        <v>1.336119141844218</v>
      </c>
      <c r="E148" s="1">
        <f t="shared" si="26"/>
        <v>287.16985785379387</v>
      </c>
    </row>
    <row r="149" spans="1:5" ht="15.75">
      <c r="A149" s="1">
        <v>345.62</v>
      </c>
      <c r="B149" s="1">
        <v>1.4207</v>
      </c>
      <c r="C149" s="1">
        <f t="shared" si="25"/>
        <v>1.4228892440715162</v>
      </c>
      <c r="D149" s="15">
        <f t="shared" si="24"/>
        <v>1.336684862858646</v>
      </c>
      <c r="E149" s="1">
        <f t="shared" si="26"/>
        <v>287.8955337606232</v>
      </c>
    </row>
    <row r="150" spans="1:5" ht="15.75">
      <c r="A150" s="1">
        <v>347.65</v>
      </c>
      <c r="B150" s="1">
        <v>1.1616</v>
      </c>
      <c r="C150" s="1">
        <f t="shared" si="25"/>
        <v>1.1636311627066964</v>
      </c>
      <c r="D150" s="15">
        <f t="shared" si="24"/>
        <v>1.3378638502657356</v>
      </c>
      <c r="E150" s="1">
        <f t="shared" si="26"/>
        <v>289.41287799531256</v>
      </c>
    </row>
    <row r="151" spans="1:5" ht="15.75">
      <c r="A151" s="1">
        <v>348.62</v>
      </c>
      <c r="B151" s="1">
        <v>1.1984</v>
      </c>
      <c r="C151" s="1">
        <f t="shared" si="25"/>
        <v>1.2006144063250228</v>
      </c>
      <c r="D151" s="15">
        <f t="shared" si="24"/>
        <v>1.3384248534281435</v>
      </c>
      <c r="E151" s="1">
        <f t="shared" si="26"/>
        <v>290.137610502719</v>
      </c>
    </row>
    <row r="152" spans="1:5" ht="15.75">
      <c r="A152" s="1">
        <v>360.65</v>
      </c>
      <c r="B152" s="1">
        <v>1.5923</v>
      </c>
      <c r="C152" s="1">
        <f t="shared" si="25"/>
        <v>1.5972014718681993</v>
      </c>
      <c r="D152" s="15">
        <f t="shared" si="24"/>
        <v>1.3452573164367658</v>
      </c>
      <c r="E152" s="1">
        <f t="shared" si="26"/>
        <v>299.0801375962451</v>
      </c>
    </row>
    <row r="153" spans="1:5" ht="15.75">
      <c r="A153" s="1">
        <v>361.62</v>
      </c>
      <c r="B153" s="1">
        <v>1.6668</v>
      </c>
      <c r="C153" s="1">
        <f t="shared" si="25"/>
        <v>1.6720961666170724</v>
      </c>
      <c r="D153" s="15">
        <f t="shared" si="24"/>
        <v>1.3457982484255833</v>
      </c>
      <c r="E153" s="1">
        <f t="shared" si="26"/>
        <v>299.80089942004355</v>
      </c>
    </row>
    <row r="154" spans="1:5" ht="15.75">
      <c r="A154" s="1">
        <v>363.65</v>
      </c>
      <c r="B154" s="1">
        <v>1.3692</v>
      </c>
      <c r="C154" s="1">
        <f t="shared" si="25"/>
        <v>1.3738348442940336</v>
      </c>
      <c r="D154" s="15">
        <f t="shared" si="24"/>
        <v>1.3469255374129505</v>
      </c>
      <c r="E154" s="1">
        <f t="shared" si="26"/>
        <v>301.3080354447261</v>
      </c>
    </row>
    <row r="155" spans="1:5" ht="15.75">
      <c r="A155" s="1">
        <v>364.62</v>
      </c>
      <c r="B155" s="1">
        <v>1.414</v>
      </c>
      <c r="C155" s="1">
        <f t="shared" si="25"/>
        <v>1.4189267812057795</v>
      </c>
      <c r="D155" s="15">
        <f t="shared" si="24"/>
        <v>1.3474619231222795</v>
      </c>
      <c r="E155" s="1">
        <f t="shared" si="26"/>
        <v>302.027907363446</v>
      </c>
    </row>
    <row r="156" spans="1:5" ht="15.75">
      <c r="A156" s="1">
        <v>366.65</v>
      </c>
      <c r="B156" s="1">
        <v>1.3181</v>
      </c>
      <c r="C156" s="1">
        <f t="shared" si="25"/>
        <v>1.3229663138248373</v>
      </c>
      <c r="D156" s="15">
        <f t="shared" si="24"/>
        <v>1.3485797311035082</v>
      </c>
      <c r="E156" s="1">
        <f t="shared" si="26"/>
        <v>303.5331947062558</v>
      </c>
    </row>
    <row r="157" spans="1:5" ht="15.75">
      <c r="A157" s="1">
        <v>367.62</v>
      </c>
      <c r="B157" s="1">
        <v>1.244</v>
      </c>
      <c r="C157" s="1">
        <f t="shared" si="25"/>
        <v>1.2487161624351901</v>
      </c>
      <c r="D157" s="15">
        <f t="shared" si="24"/>
        <v>1.3491116024044487</v>
      </c>
      <c r="E157" s="1">
        <f t="shared" si="26"/>
        <v>304.2521863732693</v>
      </c>
    </row>
    <row r="158" spans="1:5" ht="15.75">
      <c r="A158" s="1">
        <v>370.15</v>
      </c>
      <c r="B158" s="1">
        <v>1.2202</v>
      </c>
      <c r="C158" s="1">
        <f t="shared" si="25"/>
        <v>1.2251416836211715</v>
      </c>
      <c r="D158" s="15">
        <f t="shared" si="24"/>
        <v>1.3504920261583118</v>
      </c>
      <c r="E158" s="1">
        <f t="shared" si="26"/>
        <v>306.12557766399533</v>
      </c>
    </row>
    <row r="159" spans="1:5" ht="15.75">
      <c r="A159" s="1">
        <v>371.12</v>
      </c>
      <c r="B159" s="1">
        <v>1.3775</v>
      </c>
      <c r="C159" s="1">
        <f t="shared" si="25"/>
        <v>1.3832153966612102</v>
      </c>
      <c r="D159" s="15">
        <f t="shared" si="24"/>
        <v>1.351018670796691</v>
      </c>
      <c r="E159" s="1">
        <f t="shared" si="26"/>
        <v>306.8435544181049</v>
      </c>
    </row>
    <row r="160" spans="1:5" ht="15.75">
      <c r="A160" s="1">
        <v>373.15</v>
      </c>
      <c r="B160" s="1">
        <v>1.46</v>
      </c>
      <c r="C160" s="1">
        <f t="shared" si="25"/>
        <v>1.4663608363415261</v>
      </c>
      <c r="D160" s="15">
        <f aca="true" t="shared" si="27" ref="D160:D175">$G$18^(1-$G$20*EXP(-A160/$G$22))*0.6^($G$20*EXP(-A160/$G$22))</f>
        <v>1.3521161647701285</v>
      </c>
      <c r="E160" s="1">
        <f t="shared" si="26"/>
        <v>308.34490471099565</v>
      </c>
    </row>
    <row r="161" spans="1:5" ht="15.75">
      <c r="A161" s="1">
        <v>374.12</v>
      </c>
      <c r="B161" s="1">
        <v>1.4253</v>
      </c>
      <c r="C161" s="1">
        <f aca="true" t="shared" si="28" ref="C161:C176">B161*(1+($I$28+$I$29*A161)/(1282900)+($I$30+A161*$I$31-$I$32)/400)</f>
        <v>1.4316510642186617</v>
      </c>
      <c r="D161" s="15">
        <f t="shared" si="27"/>
        <v>1.3526383637059702</v>
      </c>
      <c r="E161" s="1">
        <f t="shared" si="26"/>
        <v>309.06202173652673</v>
      </c>
    </row>
    <row r="162" spans="1:5" ht="15.75">
      <c r="A162" s="1">
        <v>376.15</v>
      </c>
      <c r="B162" s="1">
        <v>1.2164</v>
      </c>
      <c r="C162" s="1">
        <f t="shared" si="28"/>
        <v>1.2220727762946133</v>
      </c>
      <c r="D162" s="15">
        <f t="shared" si="27"/>
        <v>1.3537265868190356</v>
      </c>
      <c r="E162" s="1">
        <f aca="true" t="shared" si="29" ref="E162:E177">E161+(A162-A161)/D162</f>
        <v>310.5615859910562</v>
      </c>
    </row>
    <row r="163" spans="1:5" ht="15.75">
      <c r="A163" s="1">
        <v>377.12</v>
      </c>
      <c r="B163" s="1">
        <v>1.3905</v>
      </c>
      <c r="C163" s="1">
        <f t="shared" si="28"/>
        <v>1.3971226593127006</v>
      </c>
      <c r="D163" s="15">
        <f t="shared" si="27"/>
        <v>1.3542443715968537</v>
      </c>
      <c r="E163" s="1">
        <f t="shared" si="29"/>
        <v>311.27785258248105</v>
      </c>
    </row>
    <row r="164" spans="1:5" ht="15.75">
      <c r="A164" s="1">
        <v>379.18</v>
      </c>
      <c r="B164" s="1">
        <v>0.9975</v>
      </c>
      <c r="C164" s="1">
        <f t="shared" si="28"/>
        <v>1.0024610534950114</v>
      </c>
      <c r="D164" s="15">
        <f t="shared" si="27"/>
        <v>1.3553392893346563</v>
      </c>
      <c r="E164" s="1">
        <f t="shared" si="29"/>
        <v>312.7977672018021</v>
      </c>
    </row>
    <row r="165" spans="1:5" ht="15.75">
      <c r="A165" s="1">
        <v>380.68</v>
      </c>
      <c r="B165" s="1">
        <v>1.2386</v>
      </c>
      <c r="C165" s="1">
        <f t="shared" si="28"/>
        <v>1.2449501877648392</v>
      </c>
      <c r="D165" s="15">
        <f t="shared" si="27"/>
        <v>1.356132546507966</v>
      </c>
      <c r="E165" s="1">
        <f t="shared" si="29"/>
        <v>313.90385377413793</v>
      </c>
    </row>
    <row r="166" spans="1:5" ht="15.75">
      <c r="A166" s="1">
        <v>382.18</v>
      </c>
      <c r="B166" s="1">
        <v>1.1816</v>
      </c>
      <c r="C166" s="1">
        <f t="shared" si="28"/>
        <v>1.1878392355712892</v>
      </c>
      <c r="D166" s="15">
        <f t="shared" si="27"/>
        <v>1.356922435534818</v>
      </c>
      <c r="E166" s="1">
        <f t="shared" si="29"/>
        <v>315.00929647352757</v>
      </c>
    </row>
    <row r="167" spans="1:5" ht="15.75">
      <c r="A167" s="1">
        <v>383.01</v>
      </c>
      <c r="B167" s="1">
        <v>1.1913</v>
      </c>
      <c r="C167" s="1">
        <f t="shared" si="28"/>
        <v>1.1976915873302478</v>
      </c>
      <c r="D167" s="15">
        <f t="shared" si="27"/>
        <v>1.3573580644045604</v>
      </c>
      <c r="E167" s="1">
        <f t="shared" si="29"/>
        <v>315.62077845589164</v>
      </c>
    </row>
    <row r="168" spans="1:5" ht="15.75">
      <c r="A168" s="1">
        <v>383.04</v>
      </c>
      <c r="B168" s="1">
        <v>0.7911</v>
      </c>
      <c r="C168" s="1">
        <f t="shared" si="28"/>
        <v>0.7953468534537376</v>
      </c>
      <c r="D168" s="15">
        <f t="shared" si="27"/>
        <v>1.3573737908109376</v>
      </c>
      <c r="E168" s="1">
        <f t="shared" si="29"/>
        <v>315.64287995822144</v>
      </c>
    </row>
    <row r="169" spans="1:5" ht="15.75">
      <c r="A169" s="1">
        <v>383.75</v>
      </c>
      <c r="B169" s="1">
        <v>1.2386</v>
      </c>
      <c r="C169" s="1">
        <f t="shared" si="28"/>
        <v>1.2453391086738277</v>
      </c>
      <c r="D169" s="15">
        <f t="shared" si="27"/>
        <v>1.3577455916104906</v>
      </c>
      <c r="E169" s="1">
        <f t="shared" si="29"/>
        <v>316.1658056111472</v>
      </c>
    </row>
    <row r="170" spans="1:5" ht="15.75">
      <c r="A170" s="1">
        <v>384.48</v>
      </c>
      <c r="B170" s="1">
        <v>1.1611</v>
      </c>
      <c r="C170" s="1">
        <f t="shared" si="28"/>
        <v>1.1675041313609957</v>
      </c>
      <c r="D170" s="15">
        <f t="shared" si="27"/>
        <v>1.3581270846582099</v>
      </c>
      <c r="E170" s="1">
        <f t="shared" si="29"/>
        <v>316.7033105385184</v>
      </c>
    </row>
    <row r="171" spans="1:5" ht="15.75">
      <c r="A171" s="1">
        <v>384.5</v>
      </c>
      <c r="B171" s="1">
        <v>1.2905</v>
      </c>
      <c r="C171" s="1">
        <f t="shared" si="28"/>
        <v>1.2976204863107397</v>
      </c>
      <c r="D171" s="15">
        <f t="shared" si="27"/>
        <v>1.3581375253909576</v>
      </c>
      <c r="E171" s="1">
        <f t="shared" si="29"/>
        <v>316.7180365877042</v>
      </c>
    </row>
    <row r="172" spans="1:5" ht="15.75">
      <c r="A172" s="1">
        <v>389.13</v>
      </c>
      <c r="B172" s="1">
        <v>1.1925</v>
      </c>
      <c r="C172" s="1">
        <f t="shared" si="28"/>
        <v>1.1996444771907857</v>
      </c>
      <c r="D172" s="15">
        <f t="shared" si="27"/>
        <v>1.3605386466619398</v>
      </c>
      <c r="E172" s="1">
        <f t="shared" si="29"/>
        <v>320.12110052224193</v>
      </c>
    </row>
    <row r="173" spans="1:5" ht="15.75">
      <c r="A173" s="1">
        <v>390.11</v>
      </c>
      <c r="B173" s="1">
        <v>1.2988</v>
      </c>
      <c r="C173" s="1">
        <f t="shared" si="28"/>
        <v>1.306711523957655</v>
      </c>
      <c r="D173" s="15">
        <f t="shared" si="27"/>
        <v>1.361042831321068</v>
      </c>
      <c r="E173" s="1">
        <f t="shared" si="29"/>
        <v>320.84113664266937</v>
      </c>
    </row>
    <row r="174" spans="1:5" ht="15.75">
      <c r="A174" s="1">
        <v>392.15</v>
      </c>
      <c r="B174" s="1">
        <v>1.4822</v>
      </c>
      <c r="C174" s="1">
        <f t="shared" si="28"/>
        <v>1.4915379522507362</v>
      </c>
      <c r="D174" s="15">
        <f t="shared" si="27"/>
        <v>1.3620878547192374</v>
      </c>
      <c r="E174" s="1">
        <f t="shared" si="29"/>
        <v>322.3388373915102</v>
      </c>
    </row>
    <row r="175" spans="1:5" ht="15.75">
      <c r="A175" s="1">
        <v>393.12</v>
      </c>
      <c r="B175" s="1">
        <v>1.4529</v>
      </c>
      <c r="C175" s="1">
        <f t="shared" si="28"/>
        <v>1.4621975053330405</v>
      </c>
      <c r="D175" s="15">
        <f t="shared" si="27"/>
        <v>1.362582625522955</v>
      </c>
      <c r="E175" s="1">
        <f t="shared" si="29"/>
        <v>323.0507208265626</v>
      </c>
    </row>
    <row r="176" spans="1:5" ht="15.75">
      <c r="A176" s="1">
        <v>395.12</v>
      </c>
      <c r="B176" s="1">
        <v>1.7061</v>
      </c>
      <c r="C176" s="1">
        <f t="shared" si="28"/>
        <v>1.7173668022512973</v>
      </c>
      <c r="D176" s="15">
        <f aca="true" t="shared" si="30" ref="D176:D191">$G$18^(1-$G$20*EXP(-A176/$G$22))*0.6^($G$20*EXP(-A176/$G$22))</f>
        <v>1.3635984605634635</v>
      </c>
      <c r="E176" s="1">
        <f t="shared" si="29"/>
        <v>324.5174282612231</v>
      </c>
    </row>
    <row r="177" spans="1:5" ht="15.75">
      <c r="A177" s="1">
        <v>395.14</v>
      </c>
      <c r="B177" s="1">
        <v>1.3658</v>
      </c>
      <c r="C177" s="1">
        <f aca="true" t="shared" si="31" ref="C177:C192">B177*(1+($I$28+$I$29*A177)/(1282900)+($I$30+A177*$I$31-$I$32)/400)</f>
        <v>1.374822311216587</v>
      </c>
      <c r="D177" s="15">
        <f t="shared" si="30"/>
        <v>1.3636085896646009</v>
      </c>
      <c r="E177" s="1">
        <f t="shared" si="29"/>
        <v>324.5320952266203</v>
      </c>
    </row>
    <row r="178" spans="1:5" ht="15.75">
      <c r="A178" s="1">
        <v>396.13</v>
      </c>
      <c r="B178" s="1">
        <v>1.6505</v>
      </c>
      <c r="C178" s="1">
        <f t="shared" si="31"/>
        <v>1.6615701307579642</v>
      </c>
      <c r="D178" s="15">
        <f t="shared" si="30"/>
        <v>1.3641092580175997</v>
      </c>
      <c r="E178" s="1">
        <f aca="true" t="shared" si="32" ref="E178:E193">E177+(A178-A177)/D178</f>
        <v>325.25784354493226</v>
      </c>
    </row>
    <row r="179" spans="1:5" ht="15.75">
      <c r="A179" s="1">
        <v>396.15</v>
      </c>
      <c r="B179" s="1">
        <v>1.7467</v>
      </c>
      <c r="C179" s="1">
        <f t="shared" si="31"/>
        <v>1.7584189304625262</v>
      </c>
      <c r="D179" s="15">
        <f t="shared" si="30"/>
        <v>1.3641193579530226</v>
      </c>
      <c r="E179" s="1">
        <f t="shared" si="32"/>
        <v>325.27250501856605</v>
      </c>
    </row>
    <row r="180" spans="1:5" ht="15.75">
      <c r="A180" s="1">
        <v>398.65</v>
      </c>
      <c r="B180" s="1">
        <v>1.0854</v>
      </c>
      <c r="C180" s="1">
        <f t="shared" si="31"/>
        <v>1.0929596850458767</v>
      </c>
      <c r="D180" s="15">
        <f t="shared" si="30"/>
        <v>1.3653773166117684</v>
      </c>
      <c r="E180" s="1">
        <f t="shared" si="32"/>
        <v>327.10350072179324</v>
      </c>
    </row>
    <row r="181" spans="1:5" ht="15.75">
      <c r="A181" s="1">
        <v>399.62</v>
      </c>
      <c r="B181" s="1">
        <v>1.4587</v>
      </c>
      <c r="C181" s="1">
        <f t="shared" si="31"/>
        <v>1.4690043965613386</v>
      </c>
      <c r="D181" s="15">
        <f t="shared" si="30"/>
        <v>1.3658629894503278</v>
      </c>
      <c r="E181" s="1">
        <f t="shared" si="32"/>
        <v>327.8136744416261</v>
      </c>
    </row>
    <row r="182" spans="1:5" ht="15.75">
      <c r="A182" s="1">
        <v>401.65</v>
      </c>
      <c r="B182" s="1">
        <v>1.4302</v>
      </c>
      <c r="C182" s="1">
        <f t="shared" si="31"/>
        <v>1.4406000207352756</v>
      </c>
      <c r="D182" s="15">
        <f t="shared" si="30"/>
        <v>1.3668750473687687</v>
      </c>
      <c r="E182" s="1">
        <f t="shared" si="32"/>
        <v>329.298813850607</v>
      </c>
    </row>
    <row r="183" spans="1:5" ht="15.75">
      <c r="A183" s="1">
        <v>402.62</v>
      </c>
      <c r="B183" s="1">
        <v>1.2323</v>
      </c>
      <c r="C183" s="1">
        <f t="shared" si="31"/>
        <v>1.2413832051779774</v>
      </c>
      <c r="D183" s="15">
        <f t="shared" si="30"/>
        <v>1.3673565696129084</v>
      </c>
      <c r="E183" s="1">
        <f t="shared" si="32"/>
        <v>330.0082118390736</v>
      </c>
    </row>
    <row r="184" spans="1:5" ht="15.75">
      <c r="A184" s="1">
        <v>408.15</v>
      </c>
      <c r="B184" s="1">
        <v>0.9928</v>
      </c>
      <c r="C184" s="1">
        <f t="shared" si="31"/>
        <v>1.0006794033308992</v>
      </c>
      <c r="D184" s="15">
        <f t="shared" si="30"/>
        <v>1.370076327770722</v>
      </c>
      <c r="E184" s="1">
        <f t="shared" si="32"/>
        <v>334.0444833138154</v>
      </c>
    </row>
    <row r="185" spans="1:5" ht="15.75">
      <c r="A185" s="1">
        <v>409.12</v>
      </c>
      <c r="B185" s="1">
        <v>1.2289</v>
      </c>
      <c r="C185" s="1">
        <f t="shared" si="31"/>
        <v>1.2387751434015069</v>
      </c>
      <c r="D185" s="15">
        <f t="shared" si="30"/>
        <v>1.3705489613130837</v>
      </c>
      <c r="E185" s="1">
        <f t="shared" si="32"/>
        <v>334.75222891603795</v>
      </c>
    </row>
    <row r="186" spans="1:5" ht="15.75">
      <c r="A186" s="1">
        <v>411.15</v>
      </c>
      <c r="B186" s="1">
        <v>1.5236</v>
      </c>
      <c r="C186" s="1">
        <f t="shared" si="31"/>
        <v>1.536159624826134</v>
      </c>
      <c r="D186" s="15">
        <f t="shared" si="30"/>
        <v>1.3715338313061762</v>
      </c>
      <c r="E186" s="1">
        <f t="shared" si="32"/>
        <v>336.23232364914907</v>
      </c>
    </row>
    <row r="187" spans="1:5" ht="15.75">
      <c r="A187" s="1">
        <v>411.15</v>
      </c>
      <c r="B187" s="1">
        <v>1.5462</v>
      </c>
      <c r="C187" s="1">
        <f t="shared" si="31"/>
        <v>1.5589459253781626</v>
      </c>
      <c r="D187" s="15">
        <f t="shared" si="30"/>
        <v>1.3715338313061762</v>
      </c>
      <c r="E187" s="1">
        <f t="shared" si="32"/>
        <v>336.23232364914907</v>
      </c>
    </row>
    <row r="188" spans="1:5" ht="15.75">
      <c r="A188" s="1">
        <v>417.65</v>
      </c>
      <c r="B188" s="1">
        <v>0.8346</v>
      </c>
      <c r="C188" s="1">
        <f t="shared" si="31"/>
        <v>0.8420347912104258</v>
      </c>
      <c r="D188" s="15">
        <f t="shared" si="30"/>
        <v>1.3746489676811686</v>
      </c>
      <c r="E188" s="1">
        <f t="shared" si="32"/>
        <v>340.9608035395203</v>
      </c>
    </row>
    <row r="189" spans="1:5" ht="15.75">
      <c r="A189" s="1">
        <v>418.62</v>
      </c>
      <c r="B189" s="1">
        <v>1.2329</v>
      </c>
      <c r="C189" s="1">
        <f t="shared" si="31"/>
        <v>1.2440052491426559</v>
      </c>
      <c r="D189" s="15">
        <f t="shared" si="30"/>
        <v>1.3751088643909493</v>
      </c>
      <c r="E189" s="1">
        <f t="shared" si="32"/>
        <v>341.6662022356662</v>
      </c>
    </row>
    <row r="190" spans="1:5" ht="15.75">
      <c r="A190" s="1">
        <v>420.65</v>
      </c>
      <c r="B190" s="1">
        <v>1.4968</v>
      </c>
      <c r="C190" s="1">
        <f t="shared" si="31"/>
        <v>1.51059308649172</v>
      </c>
      <c r="D190" s="15">
        <f t="shared" si="30"/>
        <v>1.3760671780974356</v>
      </c>
      <c r="E190" s="1">
        <f t="shared" si="32"/>
        <v>343.1414209112593</v>
      </c>
    </row>
    <row r="191" spans="1:5" ht="15.75">
      <c r="A191" s="1">
        <v>421.62</v>
      </c>
      <c r="B191" s="1">
        <v>1.387</v>
      </c>
      <c r="C191" s="1">
        <f t="shared" si="31"/>
        <v>1.3999188808718528</v>
      </c>
      <c r="D191" s="15">
        <f t="shared" si="30"/>
        <v>1.3765231148263228</v>
      </c>
      <c r="E191" s="1">
        <f t="shared" si="32"/>
        <v>343.8460948753593</v>
      </c>
    </row>
    <row r="192" spans="1:5" ht="15.75">
      <c r="A192" s="1">
        <v>423.65</v>
      </c>
      <c r="B192" s="1">
        <v>0.6246</v>
      </c>
      <c r="C192" s="1">
        <f t="shared" si="31"/>
        <v>0.6305473728436294</v>
      </c>
      <c r="D192" s="15">
        <f aca="true" t="shared" si="33" ref="D192:D203">$G$18^(1-$G$20*EXP(-A192/$G$22))*0.6^($G$20*EXP(-A192/$G$22))</f>
        <v>1.3774731721710036</v>
      </c>
      <c r="E192" s="1">
        <f t="shared" si="32"/>
        <v>345.31980778753206</v>
      </c>
    </row>
    <row r="193" spans="1:5" ht="15.75">
      <c r="A193" s="1">
        <v>424.62</v>
      </c>
      <c r="B193" s="1">
        <v>1.2605</v>
      </c>
      <c r="C193" s="1">
        <f aca="true" t="shared" si="34" ref="C193:C203">B193*(1+($I$28+$I$29*A193)/(1282900)+($I$30+A193*$I$31-$I$32)/400)</f>
        <v>1.2726273995953554</v>
      </c>
      <c r="D193" s="15">
        <f t="shared" si="33"/>
        <v>1.3779251785349598</v>
      </c>
      <c r="E193" s="1">
        <f t="shared" si="32"/>
        <v>346.0237647331707</v>
      </c>
    </row>
    <row r="194" spans="1:5" ht="15.75">
      <c r="A194" s="1">
        <v>427.15</v>
      </c>
      <c r="B194" s="1">
        <v>1.351</v>
      </c>
      <c r="C194" s="1">
        <f t="shared" si="34"/>
        <v>1.3643477063752731</v>
      </c>
      <c r="D194" s="15">
        <f t="shared" si="33"/>
        <v>1.3790981804775477</v>
      </c>
      <c r="E194" s="1">
        <f aca="true" t="shared" si="35" ref="E194:E203">E193+(A194-A193)/D194</f>
        <v>347.85829691935913</v>
      </c>
    </row>
    <row r="195" spans="1:5" ht="15.75">
      <c r="A195" s="1">
        <v>428.12</v>
      </c>
      <c r="B195" s="1">
        <v>1.4238</v>
      </c>
      <c r="C195" s="1">
        <f t="shared" si="34"/>
        <v>1.438008218860222</v>
      </c>
      <c r="D195" s="15">
        <f t="shared" si="33"/>
        <v>1.379545638666989</v>
      </c>
      <c r="E195" s="1">
        <f t="shared" si="35"/>
        <v>348.56142697378584</v>
      </c>
    </row>
    <row r="196" spans="1:5" ht="15.75">
      <c r="A196" s="1">
        <v>430.15</v>
      </c>
      <c r="B196" s="1">
        <v>3.7193</v>
      </c>
      <c r="C196" s="1">
        <f t="shared" si="34"/>
        <v>3.7571874389708646</v>
      </c>
      <c r="D196" s="15">
        <f t="shared" si="33"/>
        <v>1.3804780189910861</v>
      </c>
      <c r="E196" s="1">
        <f t="shared" si="35"/>
        <v>350.0319320974267</v>
      </c>
    </row>
    <row r="197" spans="1:5" ht="15.75">
      <c r="A197" s="1">
        <v>431.12</v>
      </c>
      <c r="B197" s="1">
        <v>1.4998</v>
      </c>
      <c r="C197" s="1">
        <f t="shared" si="34"/>
        <v>1.5152268290146145</v>
      </c>
      <c r="D197" s="15">
        <f t="shared" si="33"/>
        <v>1.3809216105190774</v>
      </c>
      <c r="E197" s="1">
        <f t="shared" si="35"/>
        <v>350.7343615420897</v>
      </c>
    </row>
    <row r="198" spans="1:5" ht="15.75">
      <c r="A198" s="1">
        <v>436.65</v>
      </c>
      <c r="B198" s="1">
        <v>1.2141</v>
      </c>
      <c r="C198" s="1">
        <f t="shared" si="34"/>
        <v>1.2272748474217594</v>
      </c>
      <c r="D198" s="15">
        <f t="shared" si="33"/>
        <v>1.3834268690336784</v>
      </c>
      <c r="E198" s="1">
        <f t="shared" si="35"/>
        <v>354.73168162006584</v>
      </c>
    </row>
    <row r="199" spans="1:5" ht="15.75">
      <c r="A199" s="1">
        <v>437.62</v>
      </c>
      <c r="B199" s="1">
        <v>1.2676</v>
      </c>
      <c r="C199" s="1">
        <f t="shared" si="34"/>
        <v>1.2814811654393734</v>
      </c>
      <c r="D199" s="15">
        <f t="shared" si="33"/>
        <v>1.3838621827296584</v>
      </c>
      <c r="E199" s="1">
        <f t="shared" si="35"/>
        <v>355.4326184706464</v>
      </c>
    </row>
    <row r="200" spans="1:5" ht="15.75">
      <c r="A200" s="1">
        <v>439.65</v>
      </c>
      <c r="B200" s="1">
        <v>0.7394</v>
      </c>
      <c r="C200" s="1">
        <f t="shared" si="34"/>
        <v>0.7476505023168826</v>
      </c>
      <c r="D200" s="15">
        <f t="shared" si="33"/>
        <v>1.3847692435662182</v>
      </c>
      <c r="E200" s="1">
        <f t="shared" si="35"/>
        <v>356.89856668507383</v>
      </c>
    </row>
    <row r="201" spans="1:5" ht="15.75">
      <c r="A201" s="1">
        <v>440.62</v>
      </c>
      <c r="B201" s="1">
        <v>1.3595</v>
      </c>
      <c r="C201" s="1">
        <f t="shared" si="34"/>
        <v>1.374804689040315</v>
      </c>
      <c r="D201" s="15">
        <f t="shared" si="33"/>
        <v>1.3852007825417458</v>
      </c>
      <c r="E201" s="1">
        <f t="shared" si="35"/>
        <v>357.59882617974444</v>
      </c>
    </row>
    <row r="202" spans="1:5" ht="15.75">
      <c r="A202" s="1">
        <v>442.65</v>
      </c>
      <c r="B202" s="1">
        <v>1.1163</v>
      </c>
      <c r="C202" s="1">
        <f t="shared" si="34"/>
        <v>1.129098620150394</v>
      </c>
      <c r="D202" s="15">
        <f t="shared" si="33"/>
        <v>1.3860999738136826</v>
      </c>
      <c r="E202" s="1">
        <f t="shared" si="35"/>
        <v>359.0633670053349</v>
      </c>
    </row>
    <row r="203" spans="1:5" ht="15.75">
      <c r="A203" s="1">
        <v>443.62</v>
      </c>
      <c r="B203" s="1">
        <v>1.5675</v>
      </c>
      <c r="C203" s="1">
        <f t="shared" si="34"/>
        <v>1.5856272400040923</v>
      </c>
      <c r="D203" s="15">
        <f t="shared" si="33"/>
        <v>1.3865277668108142</v>
      </c>
      <c r="E203" s="1">
        <f t="shared" si="35"/>
        <v>359.7629563126815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7"/>
  <sheetViews>
    <sheetView workbookViewId="0" topLeftCell="A1">
      <selection activeCell="E9" sqref="E9"/>
    </sheetView>
  </sheetViews>
  <sheetFormatPr defaultColWidth="11.00390625" defaultRowHeight="12.75"/>
  <cols>
    <col min="1" max="3" width="11.00390625" style="1" customWidth="1"/>
    <col min="4" max="4" width="11.00390625" style="15" customWidth="1"/>
    <col min="5" max="5" width="11.00390625" style="1" customWidth="1"/>
    <col min="6" max="6" width="13.375" style="2" bestFit="1" customWidth="1"/>
    <col min="7" max="16384" width="11.00390625" style="2" customWidth="1"/>
  </cols>
  <sheetData>
    <row r="1" spans="1:9" s="3" customFormat="1" ht="15.75">
      <c r="A1" s="1" t="s">
        <v>0</v>
      </c>
      <c r="B1" s="1" t="s">
        <v>1</v>
      </c>
      <c r="C1" s="1" t="s">
        <v>2</v>
      </c>
      <c r="D1" s="15"/>
      <c r="E1" s="2"/>
      <c r="F1" s="2"/>
      <c r="G1" s="1" t="s">
        <v>3</v>
      </c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1.7</v>
      </c>
      <c r="C3" s="1">
        <v>0</v>
      </c>
      <c r="E3" s="2"/>
      <c r="F3" s="4">
        <f>1000*1/SLOPE(C3:C9,B3:B9)</f>
        <v>39.37623241847625</v>
      </c>
      <c r="G3" s="1">
        <f>INTERCEPT(B4:B8,A4:A8)</f>
        <v>2.4895139213795843</v>
      </c>
    </row>
    <row r="4" spans="1:9" ht="15.75">
      <c r="A4" s="1">
        <v>80.5</v>
      </c>
      <c r="B4" s="1">
        <v>4.18</v>
      </c>
      <c r="C4" s="1">
        <f>(A4-$A$3)/2/3*(1/($G$18*(0.6/$G$18)^$G$20)+4/($G$18*(0.6/$G$18)^($G$20*EXP(-((A4+$A$3)/2)/$G$22)))+1/($G$18*(0.6/$G$18)^($G$20*EXP(-(A4/$G$22)))))</f>
        <v>66.4816784009598</v>
      </c>
      <c r="E4" s="5">
        <f>1000*1/SLOPE(C3:C4,B3:B4)</f>
        <v>37.303510676171435</v>
      </c>
      <c r="F4" s="5" t="s">
        <v>7</v>
      </c>
      <c r="I4" s="6">
        <f>SLOPE(E4:E10,A4:A10)*1000</f>
        <v>-193.5514559177778</v>
      </c>
    </row>
    <row r="5" spans="1:6" ht="15.75">
      <c r="A5" s="1">
        <v>90</v>
      </c>
      <c r="B5" s="1">
        <v>5.18</v>
      </c>
      <c r="C5" s="1">
        <f>(A5-$A$3)/2/3*(1/($G$18*(0.6/$G$18)^$G$20)+4/($G$18*(0.6/$G$18)^($G$20*EXP(-((A5+$A$3)/2)/$G$22)))+1/($G$18*(0.6/$G$18)^($G$20*EXP(-(A5/$G$22)))))</f>
        <v>73.70685770474303</v>
      </c>
      <c r="E5" s="5">
        <f>1000*1/SLOPE(C4:C5,B4:B5)</f>
        <v>138.40486968626556</v>
      </c>
      <c r="F5" s="7">
        <f>CORREL(C3:C9,B3:B9)</f>
        <v>0.9846706913125179</v>
      </c>
    </row>
    <row r="6" spans="1:5" ht="15.75">
      <c r="A6" s="1">
        <v>170.8</v>
      </c>
      <c r="B6" s="1">
        <v>6.37</v>
      </c>
      <c r="C6" s="1">
        <f>(A6-$A$3)/2/3*(1/($G$18*(0.6/$G$18)^$G$20)+4/($G$18*(0.6/$G$18)^($G$20*EXP(-((A6+$A$3)/2)/$G$22)))+1/($G$18*(0.6/$G$18)^($G$20*EXP(-(A6/$G$22)))))</f>
        <v>131.12267091178737</v>
      </c>
      <c r="E6" s="5">
        <f>1000*1/SLOPE(C5:C6,B5:B6)</f>
        <v>20.725997482763148</v>
      </c>
    </row>
    <row r="7" spans="1:6" ht="15.75">
      <c r="A7" s="1">
        <v>189.8</v>
      </c>
      <c r="B7" s="1">
        <v>7.54</v>
      </c>
      <c r="C7" s="1">
        <f>(A7-$A$3)/2/3*(1/($G$18*(0.6/$G$18)^$G$20)+4/($G$18*(0.6/$G$18)^($G$20*EXP(-((A7+$A$3)/2)/$G$22)))+1/($G$18*(0.6/$G$18)^($G$20*EXP(-(A7/$G$22)))))</f>
        <v>143.73526274611905</v>
      </c>
      <c r="E7" s="5">
        <f>1000*1/SLOPE(C6:C7,B6:B7)</f>
        <v>92.76443853635331</v>
      </c>
      <c r="F7" s="8"/>
    </row>
    <row r="8" spans="5:6" ht="15.75">
      <c r="E8" s="2"/>
      <c r="F8" s="4" t="s">
        <v>8</v>
      </c>
    </row>
    <row r="9" spans="5:6" ht="15.75">
      <c r="E9" s="2"/>
      <c r="F9" s="4">
        <f>1000*SLOPE(B3:B8,A3:A8)</f>
        <v>28.654308808684746</v>
      </c>
    </row>
    <row r="10" spans="5:6" ht="15.75">
      <c r="E10" s="2"/>
      <c r="F10" s="5" t="s">
        <v>9</v>
      </c>
    </row>
    <row r="11" spans="5:9" ht="15.75">
      <c r="E11" s="2"/>
      <c r="F11" s="7">
        <f>CORREL(B3:B8,A3:A8)</f>
        <v>0.9812509760574069</v>
      </c>
      <c r="I11"/>
    </row>
    <row r="12" spans="5:9" ht="15.75">
      <c r="E12" s="2"/>
      <c r="F12" s="7"/>
      <c r="I12"/>
    </row>
    <row r="13" spans="5:9" ht="15.75">
      <c r="E13" s="2"/>
      <c r="F13" s="7"/>
      <c r="I13"/>
    </row>
    <row r="14" spans="1:10" ht="15.75">
      <c r="A14" s="9"/>
      <c r="B14" s="9"/>
      <c r="C14" s="9"/>
      <c r="D14" s="16"/>
      <c r="E14" s="9"/>
      <c r="F14" s="10"/>
      <c r="G14" s="10"/>
      <c r="H14" s="10"/>
      <c r="J14" s="3"/>
    </row>
    <row r="15" spans="1:10" s="3" customFormat="1" ht="15.75">
      <c r="A15" s="11"/>
      <c r="B15" s="1"/>
      <c r="C15" s="11" t="s">
        <v>10</v>
      </c>
      <c r="D15" s="17" t="s">
        <v>11</v>
      </c>
      <c r="E15" s="1" t="s">
        <v>12</v>
      </c>
      <c r="F15" s="2"/>
      <c r="G15" s="2" t="s">
        <v>13</v>
      </c>
      <c r="H15" s="2"/>
      <c r="I15" s="2"/>
      <c r="J15" s="2"/>
    </row>
    <row r="16" spans="1:5" ht="15.75">
      <c r="A16" s="12">
        <v>0</v>
      </c>
      <c r="C16" s="11"/>
      <c r="D16" s="15">
        <f aca="true" t="shared" si="0" ref="D16:D31">$G$18^(1-$G$20*EXP(-A16/$G$22))*0.6^($G$20*EXP(-A16/$G$22))</f>
        <v>1.119054219457146</v>
      </c>
      <c r="E16" s="1">
        <v>0</v>
      </c>
    </row>
    <row r="17" spans="1:7" ht="15.75">
      <c r="A17" s="1">
        <v>1.13</v>
      </c>
      <c r="B17" s="1">
        <v>0.9661</v>
      </c>
      <c r="C17" s="1">
        <f>B17*(1+($I$27+$I$28*A17)/(1282900)+($I$29+A17*$I$30-$I$31)/400)</f>
        <v>0.9376188823088264</v>
      </c>
      <c r="D17" s="15">
        <f t="shared" si="0"/>
        <v>1.1217709091783061</v>
      </c>
      <c r="E17" s="1">
        <f>E16+(A17-A16)/D17</f>
        <v>1.0073358033751487</v>
      </c>
      <c r="G17" s="2" t="s">
        <v>14</v>
      </c>
    </row>
    <row r="18" spans="1:7" ht="15.75">
      <c r="A18" s="1">
        <v>1.48</v>
      </c>
      <c r="B18" s="1">
        <v>0.7807</v>
      </c>
      <c r="C18" s="1">
        <f aca="true" t="shared" si="1" ref="C18:C33">B18*(1+($I$27+$I$28*A18)/(1282900)+($I$29+A18*$I$30-$I$31)/400)</f>
        <v>0.757704525782012</v>
      </c>
      <c r="D18" s="15">
        <f t="shared" si="0"/>
        <v>1.122611792574646</v>
      </c>
      <c r="E18" s="1">
        <f aca="true" t="shared" si="2" ref="E18:E33">E17+(A18-A17)/D18</f>
        <v>1.3191087620372834</v>
      </c>
      <c r="G18" s="2">
        <v>2.26</v>
      </c>
    </row>
    <row r="19" spans="1:7" ht="15.75">
      <c r="A19" s="1">
        <v>1.5</v>
      </c>
      <c r="B19" s="1">
        <v>1.429</v>
      </c>
      <c r="C19" s="1">
        <f t="shared" si="1"/>
        <v>1.3869109735043141</v>
      </c>
      <c r="D19" s="15">
        <f t="shared" si="0"/>
        <v>1.1226598348979988</v>
      </c>
      <c r="E19" s="1">
        <f t="shared" si="2"/>
        <v>1.336923597286838</v>
      </c>
      <c r="G19" s="2" t="s">
        <v>15</v>
      </c>
    </row>
    <row r="20" spans="1:7" ht="15.75">
      <c r="A20" s="1">
        <v>2.1</v>
      </c>
      <c r="B20" s="1">
        <v>1.594</v>
      </c>
      <c r="C20" s="1">
        <f t="shared" si="1"/>
        <v>1.547121003241072</v>
      </c>
      <c r="D20" s="15">
        <f t="shared" si="0"/>
        <v>1.1241006937491467</v>
      </c>
      <c r="E20" s="1">
        <f t="shared" si="2"/>
        <v>1.8706836094783221</v>
      </c>
      <c r="G20" s="2">
        <v>0.53</v>
      </c>
    </row>
    <row r="21" spans="1:7" ht="15.75">
      <c r="A21" s="1">
        <v>4.13</v>
      </c>
      <c r="B21" s="1">
        <v>1.0084</v>
      </c>
      <c r="C21" s="1">
        <f t="shared" si="1"/>
        <v>0.9788928139764616</v>
      </c>
      <c r="D21" s="15">
        <f t="shared" si="0"/>
        <v>1.1289696709515191</v>
      </c>
      <c r="E21" s="1">
        <f t="shared" si="2"/>
        <v>3.668783285875363</v>
      </c>
      <c r="G21" s="2" t="s">
        <v>16</v>
      </c>
    </row>
    <row r="22" spans="1:7" ht="15.75">
      <c r="A22" s="1">
        <v>5.1</v>
      </c>
      <c r="B22" s="1">
        <v>1.316</v>
      </c>
      <c r="C22" s="1">
        <f t="shared" si="1"/>
        <v>1.2775852458505563</v>
      </c>
      <c r="D22" s="15">
        <f t="shared" si="0"/>
        <v>1.1312929715150561</v>
      </c>
      <c r="E22" s="1">
        <f t="shared" si="2"/>
        <v>4.526209279339241</v>
      </c>
      <c r="G22" s="2">
        <v>327</v>
      </c>
    </row>
    <row r="23" spans="1:5" ht="15.75">
      <c r="A23" s="1">
        <v>7.13</v>
      </c>
      <c r="B23" s="1">
        <v>1.4947</v>
      </c>
      <c r="C23" s="1">
        <f t="shared" si="1"/>
        <v>1.4512905133286034</v>
      </c>
      <c r="D23" s="15">
        <f t="shared" si="0"/>
        <v>1.1361482560277423</v>
      </c>
      <c r="E23" s="1">
        <f t="shared" si="2"/>
        <v>6.312947928305166</v>
      </c>
    </row>
    <row r="24" spans="1:5" ht="15.75">
      <c r="A24" s="1">
        <v>8.1</v>
      </c>
      <c r="B24" s="1">
        <v>1.4772</v>
      </c>
      <c r="C24" s="1">
        <f t="shared" si="1"/>
        <v>1.434403409310151</v>
      </c>
      <c r="D24" s="15">
        <f t="shared" si="0"/>
        <v>1.138464955489249</v>
      </c>
      <c r="E24" s="1">
        <f t="shared" si="2"/>
        <v>7.164972398029092</v>
      </c>
    </row>
    <row r="25" spans="1:5" ht="15.75">
      <c r="A25" s="1">
        <v>29.45</v>
      </c>
      <c r="B25" s="1">
        <v>1.599</v>
      </c>
      <c r="C25" s="1">
        <f t="shared" si="1"/>
        <v>1.5551681371106625</v>
      </c>
      <c r="D25" s="15">
        <f t="shared" si="0"/>
        <v>1.1888890488970263</v>
      </c>
      <c r="E25" s="1">
        <f t="shared" si="2"/>
        <v>25.122913906370126</v>
      </c>
    </row>
    <row r="26" spans="1:7" ht="15.75">
      <c r="A26" s="1">
        <v>30.42</v>
      </c>
      <c r="B26" s="1">
        <v>1.4286</v>
      </c>
      <c r="C26" s="1">
        <f t="shared" si="1"/>
        <v>1.3895403628840026</v>
      </c>
      <c r="D26" s="15">
        <f t="shared" si="0"/>
        <v>1.1911531886881306</v>
      </c>
      <c r="E26" s="1">
        <f t="shared" si="2"/>
        <v>25.937250810482606</v>
      </c>
      <c r="G26" s="14" t="s">
        <v>17</v>
      </c>
    </row>
    <row r="27" spans="1:9" ht="15.75">
      <c r="A27" s="1">
        <v>32.45</v>
      </c>
      <c r="B27" s="1">
        <v>1.3256</v>
      </c>
      <c r="C27" s="1">
        <f t="shared" si="1"/>
        <v>1.2895530515869733</v>
      </c>
      <c r="D27" s="15">
        <f t="shared" si="0"/>
        <v>1.1958837201459214</v>
      </c>
      <c r="E27" s="1">
        <f t="shared" si="2"/>
        <v>27.63474026184189</v>
      </c>
      <c r="I27" s="1">
        <v>4730</v>
      </c>
    </row>
    <row r="28" spans="1:9" ht="15.75">
      <c r="A28" s="1">
        <v>38.1</v>
      </c>
      <c r="B28" s="1">
        <v>1.1783</v>
      </c>
      <c r="C28" s="1">
        <f t="shared" si="1"/>
        <v>1.146744818650429</v>
      </c>
      <c r="D28" s="15">
        <f t="shared" si="0"/>
        <v>1.2089935521967012</v>
      </c>
      <c r="E28" s="1">
        <f t="shared" si="2"/>
        <v>32.308048890936014</v>
      </c>
      <c r="G28" s="2" t="s">
        <v>18</v>
      </c>
      <c r="I28" s="1">
        <v>1.8</v>
      </c>
    </row>
    <row r="29" spans="1:9" ht="15.75">
      <c r="A29" s="1">
        <v>105.43</v>
      </c>
      <c r="B29" s="1">
        <v>1.2239</v>
      </c>
      <c r="C29" s="1">
        <f t="shared" si="1"/>
        <v>1.1971424182872759</v>
      </c>
      <c r="D29" s="15">
        <f t="shared" si="0"/>
        <v>1.3582540399913536</v>
      </c>
      <c r="E29" s="1">
        <f t="shared" si="2"/>
        <v>81.87904078022103</v>
      </c>
      <c r="G29" s="2" t="s">
        <v>19</v>
      </c>
      <c r="I29" s="1">
        <f>B3</f>
        <v>1.7</v>
      </c>
    </row>
    <row r="30" spans="1:9" ht="15.75">
      <c r="A30" s="1">
        <v>106.4</v>
      </c>
      <c r="B30" s="1">
        <v>1.1641</v>
      </c>
      <c r="C30" s="1">
        <f t="shared" si="1"/>
        <v>1.1387322728897833</v>
      </c>
      <c r="D30" s="15">
        <f t="shared" si="0"/>
        <v>1.3603040069006063</v>
      </c>
      <c r="E30" s="1">
        <f t="shared" si="2"/>
        <v>82.59211667728474</v>
      </c>
      <c r="G30" s="2" t="s">
        <v>20</v>
      </c>
      <c r="I30" s="1">
        <f>F9/1000</f>
        <v>0.028654308808684748</v>
      </c>
    </row>
    <row r="31" spans="1:9" ht="15.75">
      <c r="A31" s="1">
        <v>108.43</v>
      </c>
      <c r="B31" s="1">
        <v>1.2235</v>
      </c>
      <c r="C31" s="1">
        <f t="shared" si="1"/>
        <v>1.1970192523834116</v>
      </c>
      <c r="D31" s="15">
        <f t="shared" si="0"/>
        <v>1.3645844562330316</v>
      </c>
      <c r="E31" s="1">
        <f t="shared" si="2"/>
        <v>84.07974904091569</v>
      </c>
      <c r="G31" s="2" t="s">
        <v>21</v>
      </c>
      <c r="I31" s="1">
        <v>15</v>
      </c>
    </row>
    <row r="32" spans="1:7" ht="15.75">
      <c r="A32" s="1">
        <v>109.4</v>
      </c>
      <c r="B32" s="1">
        <v>1.1691</v>
      </c>
      <c r="C32" s="1">
        <f t="shared" si="1"/>
        <v>1.14387948348524</v>
      </c>
      <c r="D32" s="15">
        <f aca="true" t="shared" si="3" ref="D32:D47">$G$18^(1-$G$20*EXP(-A32/$G$22))*0.6^($G$20*EXP(-A32/$G$22))</f>
        <v>1.3666251550875328</v>
      </c>
      <c r="E32" s="1">
        <f t="shared" si="2"/>
        <v>84.78952669749472</v>
      </c>
      <c r="G32" s="2" t="s">
        <v>22</v>
      </c>
    </row>
    <row r="33" spans="1:5" ht="15.75">
      <c r="A33" s="1">
        <v>114.93</v>
      </c>
      <c r="B33" s="1">
        <v>1.3441</v>
      </c>
      <c r="C33" s="1">
        <f t="shared" si="1"/>
        <v>1.3156471684493463</v>
      </c>
      <c r="D33" s="15">
        <f t="shared" si="3"/>
        <v>1.3782016844214244</v>
      </c>
      <c r="E33" s="1">
        <f t="shared" si="2"/>
        <v>88.80200183992754</v>
      </c>
    </row>
    <row r="34" spans="1:5" ht="15.75">
      <c r="A34" s="1">
        <v>115.31</v>
      </c>
      <c r="B34" s="1">
        <v>1.3411</v>
      </c>
      <c r="C34" s="1">
        <f aca="true" t="shared" si="4" ref="C34:C49">B34*(1+($I$27+$I$28*A34)/(1282900)+($I$29+A34*$I$30-$I$31)/400)</f>
        <v>1.3127478964180923</v>
      </c>
      <c r="D34" s="15">
        <f t="shared" si="3"/>
        <v>1.3789935696412057</v>
      </c>
      <c r="E34" s="1">
        <f aca="true" t="shared" si="5" ref="E34:E49">E33+(A34-A33)/D34</f>
        <v>89.07756512634582</v>
      </c>
    </row>
    <row r="35" spans="1:5" ht="15.75">
      <c r="A35" s="1">
        <v>115.9</v>
      </c>
      <c r="B35" s="1">
        <v>1.4516</v>
      </c>
      <c r="C35" s="1">
        <f t="shared" si="4"/>
        <v>1.4209743771377459</v>
      </c>
      <c r="D35" s="15">
        <f t="shared" si="3"/>
        <v>1.3802221531077812</v>
      </c>
      <c r="E35" s="1">
        <f t="shared" si="5"/>
        <v>89.50503254430569</v>
      </c>
    </row>
    <row r="36" spans="1:5" ht="15.75">
      <c r="A36" s="1">
        <v>116.93</v>
      </c>
      <c r="B36" s="1">
        <v>1.1779</v>
      </c>
      <c r="C36" s="1">
        <f t="shared" si="4"/>
        <v>1.1531374690556453</v>
      </c>
      <c r="D36" s="15">
        <f t="shared" si="3"/>
        <v>1.3823642760107473</v>
      </c>
      <c r="E36" s="1">
        <f t="shared" si="5"/>
        <v>90.25013281771004</v>
      </c>
    </row>
    <row r="37" spans="1:5" ht="15.75">
      <c r="A37" s="1">
        <v>124.45</v>
      </c>
      <c r="B37" s="1">
        <v>1.1415</v>
      </c>
      <c r="C37" s="1">
        <f t="shared" si="4"/>
        <v>1.118129663290204</v>
      </c>
      <c r="D37" s="15">
        <f t="shared" si="3"/>
        <v>1.3978996749244648</v>
      </c>
      <c r="E37" s="1">
        <f t="shared" si="5"/>
        <v>95.62963188684483</v>
      </c>
    </row>
    <row r="38" spans="1:5" ht="15.75">
      <c r="A38" s="1">
        <v>125.95</v>
      </c>
      <c r="B38" s="1">
        <v>1.2351</v>
      </c>
      <c r="C38" s="1">
        <f t="shared" si="4"/>
        <v>1.2099486725129043</v>
      </c>
      <c r="D38" s="15">
        <f t="shared" si="3"/>
        <v>1.4009764717957074</v>
      </c>
      <c r="E38" s="1">
        <f t="shared" si="5"/>
        <v>96.70031367929305</v>
      </c>
    </row>
    <row r="39" spans="1:5" ht="15.75">
      <c r="A39" s="1">
        <v>133.95</v>
      </c>
      <c r="B39" s="1">
        <v>1.5276</v>
      </c>
      <c r="C39" s="1">
        <f t="shared" si="4"/>
        <v>1.4973848545560264</v>
      </c>
      <c r="D39" s="15">
        <f t="shared" si="3"/>
        <v>1.4172615094811527</v>
      </c>
      <c r="E39" s="1">
        <f t="shared" si="5"/>
        <v>102.3450023598801</v>
      </c>
    </row>
    <row r="40" spans="1:5" ht="15.75">
      <c r="A40" s="1">
        <v>134.92</v>
      </c>
      <c r="B40" s="1">
        <v>1.1159</v>
      </c>
      <c r="C40" s="1">
        <f t="shared" si="4"/>
        <v>1.0939071285748931</v>
      </c>
      <c r="D40" s="15">
        <f t="shared" si="3"/>
        <v>1.4192217554194304</v>
      </c>
      <c r="E40" s="1">
        <f t="shared" si="5"/>
        <v>103.02847553543985</v>
      </c>
    </row>
    <row r="41" spans="1:5" ht="15.75">
      <c r="A41" s="1">
        <v>136.95</v>
      </c>
      <c r="B41" s="1">
        <v>1.3897</v>
      </c>
      <c r="C41" s="1">
        <f t="shared" si="4"/>
        <v>1.362516952154014</v>
      </c>
      <c r="D41" s="15">
        <f t="shared" si="3"/>
        <v>1.423314067238643</v>
      </c>
      <c r="E41" s="1">
        <f t="shared" si="5"/>
        <v>104.4547243491949</v>
      </c>
    </row>
    <row r="42" spans="1:5" ht="15.75">
      <c r="A42" s="1">
        <v>137.92</v>
      </c>
      <c r="B42" s="1">
        <v>1.175</v>
      </c>
      <c r="C42" s="1">
        <f t="shared" si="4"/>
        <v>1.1520998098705322</v>
      </c>
      <c r="D42" s="15">
        <f t="shared" si="3"/>
        <v>1.425264694175314</v>
      </c>
      <c r="E42" s="1">
        <f t="shared" si="5"/>
        <v>105.13529968650883</v>
      </c>
    </row>
    <row r="43" spans="1:5" ht="15.75">
      <c r="A43" s="1">
        <v>137.93</v>
      </c>
      <c r="B43" s="1">
        <v>1.8528</v>
      </c>
      <c r="C43" s="1">
        <f t="shared" si="4"/>
        <v>1.816691164096131</v>
      </c>
      <c r="D43" s="15">
        <f t="shared" si="3"/>
        <v>1.4252847875075947</v>
      </c>
      <c r="E43" s="1">
        <f t="shared" si="5"/>
        <v>105.14231582818638</v>
      </c>
    </row>
    <row r="44" spans="1:5" ht="15.75">
      <c r="A44" s="1">
        <v>139.8</v>
      </c>
      <c r="B44" s="1">
        <v>1.7695</v>
      </c>
      <c r="C44" s="1">
        <f t="shared" si="4"/>
        <v>1.7352562635392794</v>
      </c>
      <c r="D44" s="15">
        <f t="shared" si="3"/>
        <v>1.4290364152888473</v>
      </c>
      <c r="E44" s="1">
        <f t="shared" si="5"/>
        <v>106.45088989949305</v>
      </c>
    </row>
    <row r="45" spans="1:5" ht="15.75">
      <c r="A45" s="1">
        <v>143.45</v>
      </c>
      <c r="B45" s="1">
        <v>1.0946</v>
      </c>
      <c r="C45" s="1">
        <f t="shared" si="4"/>
        <v>1.0737088817582745</v>
      </c>
      <c r="D45" s="15">
        <f t="shared" si="3"/>
        <v>1.4363256685276644</v>
      </c>
      <c r="E45" s="1">
        <f t="shared" si="5"/>
        <v>108.9920963124798</v>
      </c>
    </row>
    <row r="46" spans="1:5" ht="15.75">
      <c r="A46" s="1">
        <v>144.42</v>
      </c>
      <c r="B46" s="1">
        <v>1.7304</v>
      </c>
      <c r="C46" s="1">
        <f t="shared" si="4"/>
        <v>1.6974968402032597</v>
      </c>
      <c r="D46" s="15">
        <f t="shared" si="3"/>
        <v>1.4382553595570795</v>
      </c>
      <c r="E46" s="1">
        <f t="shared" si="5"/>
        <v>109.6665245310534</v>
      </c>
    </row>
    <row r="47" spans="1:5" ht="15.75">
      <c r="A47" s="1">
        <v>145.55</v>
      </c>
      <c r="B47" s="1">
        <v>1.3919</v>
      </c>
      <c r="C47" s="1">
        <f t="shared" si="4"/>
        <v>1.3655482191235653</v>
      </c>
      <c r="D47" s="15">
        <f t="shared" si="3"/>
        <v>1.4404993970633522</v>
      </c>
      <c r="E47" s="1">
        <f t="shared" si="5"/>
        <v>110.45097470319764</v>
      </c>
    </row>
    <row r="48" spans="1:5" ht="15.75">
      <c r="A48" s="1">
        <v>152.95</v>
      </c>
      <c r="B48" s="1">
        <v>1.5508</v>
      </c>
      <c r="C48" s="1">
        <f t="shared" si="4"/>
        <v>1.5222780745631992</v>
      </c>
      <c r="D48" s="15">
        <f aca="true" t="shared" si="6" ref="D48:D63">$G$18^(1-$G$20*EXP(-A48/$G$22))*0.6^($G$20*EXP(-A48/$G$22))</f>
        <v>1.4550894428454944</v>
      </c>
      <c r="E48" s="1">
        <f t="shared" si="5"/>
        <v>115.53657273044257</v>
      </c>
    </row>
    <row r="49" spans="1:5" ht="15.75">
      <c r="A49" s="1">
        <v>153.92</v>
      </c>
      <c r="B49" s="1">
        <v>1.3693</v>
      </c>
      <c r="C49" s="1">
        <f t="shared" si="4"/>
        <v>1.344213188859327</v>
      </c>
      <c r="D49" s="15">
        <f t="shared" si="6"/>
        <v>1.4569883296568769</v>
      </c>
      <c r="E49" s="1">
        <f t="shared" si="5"/>
        <v>116.20232960732054</v>
      </c>
    </row>
    <row r="50" spans="1:5" ht="15.75">
      <c r="A50" s="1">
        <v>155.95</v>
      </c>
      <c r="B50" s="1">
        <v>1.2691</v>
      </c>
      <c r="C50" s="1">
        <f aca="true" t="shared" si="7" ref="C50:C65">B50*(1+($I$27+$I$28*A50)/(1282900)+($I$29+A50*$I$30-$I$31)/400)</f>
        <v>1.2460371112417317</v>
      </c>
      <c r="D50" s="15">
        <f t="shared" si="6"/>
        <v>1.460952068066146</v>
      </c>
      <c r="E50" s="1">
        <f aca="true" t="shared" si="8" ref="E50:E65">E49+(A50-A49)/D50</f>
        <v>117.59183446813853</v>
      </c>
    </row>
    <row r="51" spans="1:5" ht="15.75">
      <c r="A51" s="1">
        <v>156.92</v>
      </c>
      <c r="B51" s="1">
        <v>1.9064</v>
      </c>
      <c r="C51" s="1">
        <f t="shared" si="7"/>
        <v>1.8718907561345106</v>
      </c>
      <c r="D51" s="15">
        <f t="shared" si="6"/>
        <v>1.462841183151611</v>
      </c>
      <c r="E51" s="1">
        <f t="shared" si="8"/>
        <v>118.25492763995516</v>
      </c>
    </row>
    <row r="52" spans="1:5" ht="15.75">
      <c r="A52" s="1">
        <v>159.1</v>
      </c>
      <c r="B52" s="1">
        <v>1.4126</v>
      </c>
      <c r="C52" s="1">
        <f t="shared" si="7"/>
        <v>1.3872543385917335</v>
      </c>
      <c r="D52" s="15">
        <f t="shared" si="6"/>
        <v>1.4670752759417112</v>
      </c>
      <c r="E52" s="1">
        <f t="shared" si="8"/>
        <v>119.74087729485659</v>
      </c>
    </row>
    <row r="53" spans="1:5" ht="15.75">
      <c r="A53" s="1">
        <v>159.24</v>
      </c>
      <c r="B53" s="1">
        <v>1.2927</v>
      </c>
      <c r="C53" s="1">
        <f t="shared" si="7"/>
        <v>1.2695188700572995</v>
      </c>
      <c r="D53" s="15">
        <f t="shared" si="6"/>
        <v>1.4673466436191764</v>
      </c>
      <c r="E53" s="1">
        <f t="shared" si="8"/>
        <v>119.83628760612068</v>
      </c>
    </row>
    <row r="54" spans="1:5" ht="15.75">
      <c r="A54" s="1">
        <v>160.35</v>
      </c>
      <c r="B54" s="1">
        <v>1.1306</v>
      </c>
      <c r="C54" s="1">
        <f t="shared" si="7"/>
        <v>1.110417362886899</v>
      </c>
      <c r="D54" s="15">
        <f t="shared" si="6"/>
        <v>1.4694958653136732</v>
      </c>
      <c r="E54" s="1">
        <f t="shared" si="8"/>
        <v>120.59164869709119</v>
      </c>
    </row>
    <row r="55" spans="1:5" ht="15.75">
      <c r="A55" s="1">
        <v>160.43</v>
      </c>
      <c r="B55" s="1">
        <v>1.2545</v>
      </c>
      <c r="C55" s="1">
        <f t="shared" si="7"/>
        <v>1.232112921670974</v>
      </c>
      <c r="D55" s="15">
        <f t="shared" si="6"/>
        <v>1.4696506038324002</v>
      </c>
      <c r="E55" s="1">
        <f t="shared" si="8"/>
        <v>120.64608340408304</v>
      </c>
    </row>
    <row r="56" spans="1:5" ht="15.75">
      <c r="A56" s="1">
        <v>162.2</v>
      </c>
      <c r="B56" s="1">
        <v>1.2996</v>
      </c>
      <c r="C56" s="1">
        <f t="shared" si="7"/>
        <v>1.276576103933793</v>
      </c>
      <c r="D56" s="15">
        <f t="shared" si="6"/>
        <v>1.473068675348413</v>
      </c>
      <c r="E56" s="1">
        <f t="shared" si="8"/>
        <v>121.84765671130263</v>
      </c>
    </row>
    <row r="57" spans="1:5" ht="15.75">
      <c r="A57" s="1">
        <v>163.43</v>
      </c>
      <c r="B57" s="1">
        <v>1.2987</v>
      </c>
      <c r="C57" s="1">
        <f t="shared" si="7"/>
        <v>1.2758087207813027</v>
      </c>
      <c r="D57" s="15">
        <f t="shared" si="6"/>
        <v>1.4754377234648117</v>
      </c>
      <c r="E57" s="1">
        <f t="shared" si="8"/>
        <v>122.68130762075043</v>
      </c>
    </row>
    <row r="58" spans="1:5" ht="15.75">
      <c r="A58" s="1">
        <v>165.45</v>
      </c>
      <c r="B58" s="1">
        <v>1.3174</v>
      </c>
      <c r="C58" s="1">
        <f t="shared" si="7"/>
        <v>1.2943734760936945</v>
      </c>
      <c r="D58" s="15">
        <f t="shared" si="6"/>
        <v>1.479317275919076</v>
      </c>
      <c r="E58" s="1">
        <f t="shared" si="8"/>
        <v>124.04680238842627</v>
      </c>
    </row>
    <row r="59" spans="1:5" ht="15.75">
      <c r="A59" s="1">
        <v>168.45</v>
      </c>
      <c r="B59" s="1">
        <v>1.4737</v>
      </c>
      <c r="C59" s="1">
        <f t="shared" si="7"/>
        <v>1.44826445728488</v>
      </c>
      <c r="D59" s="15">
        <f t="shared" si="6"/>
        <v>1.485053545217193</v>
      </c>
      <c r="E59" s="1">
        <f t="shared" si="8"/>
        <v>126.06693156805207</v>
      </c>
    </row>
    <row r="60" spans="1:5" ht="15.75">
      <c r="A60" s="1">
        <v>169.43</v>
      </c>
      <c r="B60" s="1">
        <v>1.271</v>
      </c>
      <c r="C60" s="1">
        <f t="shared" si="7"/>
        <v>1.2491539635821634</v>
      </c>
      <c r="D60" s="15">
        <f t="shared" si="6"/>
        <v>1.4869207977147694</v>
      </c>
      <c r="E60" s="1">
        <f t="shared" si="8"/>
        <v>126.72601172989134</v>
      </c>
    </row>
    <row r="61" spans="1:5" ht="15.75">
      <c r="A61" s="1">
        <v>181.43</v>
      </c>
      <c r="B61" s="1">
        <v>1.3666</v>
      </c>
      <c r="C61" s="1">
        <f t="shared" si="7"/>
        <v>1.3443085627289135</v>
      </c>
      <c r="D61" s="15">
        <f t="shared" si="6"/>
        <v>1.509521169247935</v>
      </c>
      <c r="E61" s="1">
        <f t="shared" si="8"/>
        <v>134.67555244814346</v>
      </c>
    </row>
    <row r="62" spans="1:5" ht="15.75">
      <c r="A62" s="1">
        <v>182.4</v>
      </c>
      <c r="B62" s="1">
        <v>1.2235</v>
      </c>
      <c r="C62" s="1">
        <f t="shared" si="7"/>
        <v>1.203629435316125</v>
      </c>
      <c r="D62" s="15">
        <f t="shared" si="6"/>
        <v>1.5113266804145622</v>
      </c>
      <c r="E62" s="1">
        <f t="shared" si="8"/>
        <v>135.3173726532456</v>
      </c>
    </row>
    <row r="63" spans="1:5" ht="15.75">
      <c r="A63" s="1">
        <v>184.43</v>
      </c>
      <c r="B63" s="1">
        <v>1.2869</v>
      </c>
      <c r="C63" s="1">
        <f t="shared" si="7"/>
        <v>1.2661905785855618</v>
      </c>
      <c r="D63" s="15">
        <f t="shared" si="6"/>
        <v>1.5150948743036996</v>
      </c>
      <c r="E63" s="1">
        <f t="shared" si="8"/>
        <v>136.65722274080724</v>
      </c>
    </row>
    <row r="64" spans="1:5" ht="15.75">
      <c r="A64" s="1">
        <v>185.4</v>
      </c>
      <c r="B64" s="1">
        <v>1.4274</v>
      </c>
      <c r="C64" s="1">
        <f t="shared" si="7"/>
        <v>1.404530712149044</v>
      </c>
      <c r="D64" s="15">
        <f aca="true" t="shared" si="9" ref="D64:D79">$G$18^(1-$G$20*EXP(-A64/$G$22))*0.6^($G$20*EXP(-A64/$G$22))</f>
        <v>1.5168904928227678</v>
      </c>
      <c r="E64" s="1">
        <f t="shared" si="8"/>
        <v>137.2966888094454</v>
      </c>
    </row>
    <row r="65" spans="1:5" ht="15.75">
      <c r="A65" s="1">
        <v>190.85</v>
      </c>
      <c r="B65" s="1">
        <v>1.3142</v>
      </c>
      <c r="C65" s="1">
        <f t="shared" si="7"/>
        <v>1.2936674943910602</v>
      </c>
      <c r="D65" s="15">
        <f t="shared" si="9"/>
        <v>1.5269197647757191</v>
      </c>
      <c r="E65" s="1">
        <f t="shared" si="8"/>
        <v>140.86596607320558</v>
      </c>
    </row>
    <row r="66" spans="1:5" ht="15.75">
      <c r="A66" s="1">
        <v>191.94</v>
      </c>
      <c r="B66" s="1">
        <v>1.9325</v>
      </c>
      <c r="C66" s="1">
        <f aca="true" t="shared" si="10" ref="C66:C81">B66*(1+($I$27+$I$28*A66)/(1282900)+($I$29+A66*$I$30-$I$31)/400)</f>
        <v>1.9024612872405793</v>
      </c>
      <c r="D66" s="15">
        <f t="shared" si="9"/>
        <v>1.5289134896148588</v>
      </c>
      <c r="E66" s="1">
        <f aca="true" t="shared" si="11" ref="E66:E81">E65+(A66-A65)/D66</f>
        <v>141.57889064833938</v>
      </c>
    </row>
    <row r="67" spans="1:5" ht="15.75">
      <c r="A67" s="1">
        <v>238</v>
      </c>
      <c r="B67" s="1">
        <v>1.5592</v>
      </c>
      <c r="C67" s="1">
        <f t="shared" si="10"/>
        <v>1.5402092619393948</v>
      </c>
      <c r="D67" s="15">
        <f t="shared" si="9"/>
        <v>1.609468366279329</v>
      </c>
      <c r="E67" s="1">
        <f t="shared" si="11"/>
        <v>170.19703622051904</v>
      </c>
    </row>
    <row r="68" spans="1:5" ht="15.75">
      <c r="A68" s="1">
        <v>239</v>
      </c>
      <c r="B68" s="1">
        <v>1.3453</v>
      </c>
      <c r="C68" s="1">
        <f t="shared" si="10"/>
        <v>1.3290127794783861</v>
      </c>
      <c r="D68" s="15">
        <f t="shared" si="9"/>
        <v>1.6111374789474175</v>
      </c>
      <c r="E68" s="1">
        <f t="shared" si="11"/>
        <v>170.81771571749985</v>
      </c>
    </row>
    <row r="69" spans="1:5" ht="15.75">
      <c r="A69" s="1">
        <v>247</v>
      </c>
      <c r="B69" s="1">
        <v>1.5078</v>
      </c>
      <c r="C69" s="1">
        <f t="shared" si="10"/>
        <v>1.490426455168162</v>
      </c>
      <c r="D69" s="15">
        <f t="shared" si="9"/>
        <v>1.6243690708162117</v>
      </c>
      <c r="E69" s="1">
        <f t="shared" si="11"/>
        <v>175.74270483710933</v>
      </c>
    </row>
    <row r="70" spans="1:5" ht="15.75">
      <c r="A70" s="1">
        <v>257.37</v>
      </c>
      <c r="B70" s="1">
        <v>2.4901</v>
      </c>
      <c r="C70" s="1">
        <f t="shared" si="10"/>
        <v>2.46329398959468</v>
      </c>
      <c r="D70" s="15">
        <f t="shared" si="9"/>
        <v>1.6412006445628315</v>
      </c>
      <c r="E70" s="1">
        <f t="shared" si="11"/>
        <v>182.0612497599102</v>
      </c>
    </row>
    <row r="71" spans="1:5" ht="15.75">
      <c r="A71" s="1">
        <v>257.61</v>
      </c>
      <c r="B71" s="1">
        <v>3.1586</v>
      </c>
      <c r="C71" s="1">
        <f t="shared" si="10"/>
        <v>3.124652932686819</v>
      </c>
      <c r="D71" s="15">
        <f t="shared" si="9"/>
        <v>1.6415859284876042</v>
      </c>
      <c r="E71" s="1">
        <f t="shared" si="11"/>
        <v>182.2074498435215</v>
      </c>
    </row>
    <row r="72" spans="1:5" ht="15.75">
      <c r="A72" s="1">
        <v>266.11</v>
      </c>
      <c r="B72" s="1">
        <v>1.5863</v>
      </c>
      <c r="C72" s="1">
        <f t="shared" si="10"/>
        <v>1.570236056706873</v>
      </c>
      <c r="D72" s="15">
        <f t="shared" si="9"/>
        <v>1.6551076008933707</v>
      </c>
      <c r="E72" s="1">
        <f t="shared" si="11"/>
        <v>187.34306760964859</v>
      </c>
    </row>
    <row r="73" spans="1:5" ht="15.75">
      <c r="A73" s="1">
        <v>266.41</v>
      </c>
      <c r="B73" s="1">
        <v>1.7762</v>
      </c>
      <c r="C73" s="1">
        <f t="shared" si="10"/>
        <v>1.7582519207531173</v>
      </c>
      <c r="D73" s="15">
        <f t="shared" si="9"/>
        <v>1.6555804460306602</v>
      </c>
      <c r="E73" s="1">
        <f t="shared" si="11"/>
        <v>187.52427293900558</v>
      </c>
    </row>
    <row r="74" spans="1:5" ht="15.75">
      <c r="A74" s="1">
        <v>275.9</v>
      </c>
      <c r="B74" s="1">
        <v>1.911</v>
      </c>
      <c r="C74" s="1">
        <f t="shared" si="10"/>
        <v>1.8930143866673284</v>
      </c>
      <c r="D74" s="15">
        <f t="shared" si="9"/>
        <v>1.6703842896459826</v>
      </c>
      <c r="E74" s="1">
        <f t="shared" si="11"/>
        <v>193.20560031907286</v>
      </c>
    </row>
    <row r="75" spans="1:5" ht="15.75">
      <c r="A75" s="1">
        <v>276.84</v>
      </c>
      <c r="B75" s="1">
        <v>1.933</v>
      </c>
      <c r="C75" s="1">
        <f t="shared" si="10"/>
        <v>1.9149400439796909</v>
      </c>
      <c r="D75" s="15">
        <f t="shared" si="9"/>
        <v>1.67183444648445</v>
      </c>
      <c r="E75" s="1">
        <f t="shared" si="11"/>
        <v>193.76785694799725</v>
      </c>
    </row>
    <row r="76" spans="1:5" ht="15.75">
      <c r="A76" s="1">
        <v>304.93</v>
      </c>
      <c r="B76" s="1">
        <v>1.6863</v>
      </c>
      <c r="C76" s="1">
        <f t="shared" si="10"/>
        <v>1.6740046701635238</v>
      </c>
      <c r="D76" s="15">
        <f t="shared" si="9"/>
        <v>1.7138376460888043</v>
      </c>
      <c r="E76" s="1">
        <f t="shared" si="11"/>
        <v>210.15797421733427</v>
      </c>
    </row>
    <row r="77" spans="1:5" ht="15.75">
      <c r="A77" s="1">
        <v>305.89</v>
      </c>
      <c r="B77" s="1">
        <v>1.9699</v>
      </c>
      <c r="C77" s="1">
        <f t="shared" si="10"/>
        <v>1.955674979741521</v>
      </c>
      <c r="D77" s="15">
        <f t="shared" si="9"/>
        <v>1.7152280172745116</v>
      </c>
      <c r="E77" s="1">
        <f t="shared" si="11"/>
        <v>210.7176665674659</v>
      </c>
    </row>
    <row r="78" spans="1:5" ht="15.75">
      <c r="A78" s="1">
        <v>306.45</v>
      </c>
      <c r="B78" s="1">
        <v>1.9862</v>
      </c>
      <c r="C78" s="1">
        <f t="shared" si="10"/>
        <v>1.9719385134206198</v>
      </c>
      <c r="D78" s="15">
        <f t="shared" si="9"/>
        <v>1.7160377033045264</v>
      </c>
      <c r="E78" s="1">
        <f t="shared" si="11"/>
        <v>211.04399972373724</v>
      </c>
    </row>
    <row r="79" spans="1:5" ht="15.75">
      <c r="A79" s="1">
        <v>307.3</v>
      </c>
      <c r="B79" s="1">
        <v>1.4182</v>
      </c>
      <c r="C79" s="1">
        <f t="shared" si="10"/>
        <v>1.408104962725338</v>
      </c>
      <c r="D79" s="15">
        <f t="shared" si="9"/>
        <v>1.7172647723366437</v>
      </c>
      <c r="E79" s="1">
        <f t="shared" si="11"/>
        <v>211.53897290067107</v>
      </c>
    </row>
    <row r="80" spans="1:5" ht="15.75">
      <c r="A80" s="1">
        <v>342.95</v>
      </c>
      <c r="B80" s="1">
        <v>1.7816</v>
      </c>
      <c r="C80" s="1">
        <f t="shared" si="10"/>
        <v>1.773557199306849</v>
      </c>
      <c r="D80" s="15">
        <f aca="true" t="shared" si="12" ref="D80:D95">$G$18^(1-$G$20*EXP(-A80/$G$22))*0.6^($G$20*EXP(-A80/$G$22))</f>
        <v>1.766674885387224</v>
      </c>
      <c r="E80" s="1">
        <f t="shared" si="11"/>
        <v>231.71812430813907</v>
      </c>
    </row>
    <row r="81" spans="1:5" ht="15.75">
      <c r="A81" s="1">
        <v>352.45</v>
      </c>
      <c r="B81" s="1">
        <v>1.5737</v>
      </c>
      <c r="C81" s="1">
        <f t="shared" si="10"/>
        <v>1.5676876783864562</v>
      </c>
      <c r="D81" s="15">
        <f t="shared" si="12"/>
        <v>1.7791767598934527</v>
      </c>
      <c r="E81" s="1">
        <f t="shared" si="11"/>
        <v>237.05767247117203</v>
      </c>
    </row>
    <row r="82" spans="1:5" ht="15.75">
      <c r="A82" s="1">
        <v>361.4</v>
      </c>
      <c r="B82" s="1">
        <v>3.2695</v>
      </c>
      <c r="C82" s="1">
        <f aca="true" t="shared" si="13" ref="C82:C97">B82*(1+($I$27+$I$28*A82)/(1282900)+($I$29+A82*$I$30-$I$31)/400)</f>
        <v>3.259146138119026</v>
      </c>
      <c r="D82" s="15">
        <f t="shared" si="12"/>
        <v>1.790704773898099</v>
      </c>
      <c r="E82" s="1">
        <f aca="true" t="shared" si="14" ref="E82:E97">E81+(A82-A81)/D82</f>
        <v>242.0557046038039</v>
      </c>
    </row>
    <row r="83" spans="1:5" ht="15.75">
      <c r="A83" s="1">
        <v>390.43</v>
      </c>
      <c r="B83" s="1">
        <v>2.0895</v>
      </c>
      <c r="C83" s="1">
        <f t="shared" si="13"/>
        <v>2.087313369130956</v>
      </c>
      <c r="D83" s="15">
        <f t="shared" si="12"/>
        <v>1.826464067477578</v>
      </c>
      <c r="E83" s="1">
        <f t="shared" si="14"/>
        <v>257.9498032159335</v>
      </c>
    </row>
    <row r="84" spans="1:5" ht="15.75">
      <c r="A84" s="1">
        <v>391.43</v>
      </c>
      <c r="B84" s="1">
        <v>1.1816</v>
      </c>
      <c r="C84" s="1">
        <f t="shared" si="13"/>
        <v>1.180449775760111</v>
      </c>
      <c r="D84" s="15">
        <f t="shared" si="12"/>
        <v>1.8276522563758772</v>
      </c>
      <c r="E84" s="1">
        <f t="shared" si="14"/>
        <v>258.4969532530981</v>
      </c>
    </row>
    <row r="85" spans="1:5" ht="15.75">
      <c r="A85" s="1">
        <v>393.43</v>
      </c>
      <c r="B85" s="1">
        <v>1.4539</v>
      </c>
      <c r="C85" s="1">
        <f t="shared" si="13"/>
        <v>1.4526970886596875</v>
      </c>
      <c r="D85" s="15">
        <f t="shared" si="12"/>
        <v>1.830020062824307</v>
      </c>
      <c r="E85" s="1">
        <f t="shared" si="14"/>
        <v>259.589837446353</v>
      </c>
    </row>
    <row r="86" spans="1:5" ht="15.75">
      <c r="A86" s="1">
        <v>394.43</v>
      </c>
      <c r="B86" s="1">
        <v>1.581</v>
      </c>
      <c r="C86" s="1">
        <f t="shared" si="13"/>
        <v>1.579807404510102</v>
      </c>
      <c r="D86" s="15">
        <f t="shared" si="12"/>
        <v>1.8311996894479299</v>
      </c>
      <c r="E86" s="1">
        <f t="shared" si="14"/>
        <v>260.13592753459534</v>
      </c>
    </row>
    <row r="87" spans="1:5" ht="15.75">
      <c r="A87" s="1">
        <v>395.31</v>
      </c>
      <c r="B87" s="1">
        <v>1.4373</v>
      </c>
      <c r="C87" s="1">
        <f t="shared" si="13"/>
        <v>1.4363081829910758</v>
      </c>
      <c r="D87" s="15">
        <f t="shared" si="12"/>
        <v>1.832235407337401</v>
      </c>
      <c r="E87" s="1">
        <f t="shared" si="14"/>
        <v>260.61621516383553</v>
      </c>
    </row>
    <row r="88" spans="1:5" ht="15.75">
      <c r="A88" s="1">
        <v>396.43</v>
      </c>
      <c r="B88" s="1">
        <v>1.543</v>
      </c>
      <c r="C88" s="1">
        <f t="shared" si="13"/>
        <v>1.5420614669144106</v>
      </c>
      <c r="D88" s="15">
        <f t="shared" si="12"/>
        <v>1.8335504122334905</v>
      </c>
      <c r="E88" s="1">
        <f t="shared" si="14"/>
        <v>261.2270519275958</v>
      </c>
    </row>
    <row r="89" spans="1:5" ht="15.75">
      <c r="A89" s="1">
        <v>396.81</v>
      </c>
      <c r="B89" s="1">
        <v>2.35</v>
      </c>
      <c r="C89" s="1">
        <f t="shared" si="13"/>
        <v>2.3486358311068414</v>
      </c>
      <c r="D89" s="15">
        <f t="shared" si="12"/>
        <v>1.8339957660598734</v>
      </c>
      <c r="E89" s="1">
        <f t="shared" si="14"/>
        <v>261.43424978869905</v>
      </c>
    </row>
    <row r="90" spans="1:5" ht="15.75">
      <c r="A90" s="1">
        <v>397.4</v>
      </c>
      <c r="B90" s="1">
        <v>2.1847</v>
      </c>
      <c r="C90" s="1">
        <f t="shared" si="13"/>
        <v>2.1835259324241045</v>
      </c>
      <c r="D90" s="15">
        <f t="shared" si="12"/>
        <v>1.8346864255731852</v>
      </c>
      <c r="E90" s="1">
        <f t="shared" si="14"/>
        <v>261.75583062767845</v>
      </c>
    </row>
    <row r="91" spans="1:5" ht="15.75">
      <c r="A91" s="1">
        <v>398.81</v>
      </c>
      <c r="B91" s="1">
        <v>1.1132</v>
      </c>
      <c r="C91" s="1">
        <f t="shared" si="13"/>
        <v>1.1127164039732989</v>
      </c>
      <c r="D91" s="15">
        <f t="shared" si="12"/>
        <v>1.8363329941592028</v>
      </c>
      <c r="E91" s="1">
        <f t="shared" si="14"/>
        <v>262.5236652222127</v>
      </c>
    </row>
    <row r="92" spans="1:5" ht="15.75">
      <c r="A92" s="1">
        <v>399.93</v>
      </c>
      <c r="B92" s="1">
        <v>1.5379</v>
      </c>
      <c r="C92" s="1">
        <f t="shared" si="13"/>
        <v>1.5373577115297252</v>
      </c>
      <c r="D92" s="15">
        <f t="shared" si="12"/>
        <v>1.8376369037059512</v>
      </c>
      <c r="E92" s="1">
        <f t="shared" si="14"/>
        <v>263.1331436222934</v>
      </c>
    </row>
    <row r="93" spans="1:5" ht="15.75">
      <c r="A93" s="1">
        <v>400.24</v>
      </c>
      <c r="B93" s="1">
        <v>1.1688</v>
      </c>
      <c r="C93" s="1">
        <f t="shared" si="13"/>
        <v>1.1684143261910307</v>
      </c>
      <c r="D93" s="15">
        <f t="shared" si="12"/>
        <v>1.8379971819434928</v>
      </c>
      <c r="E93" s="1">
        <f t="shared" si="14"/>
        <v>263.3018054695723</v>
      </c>
    </row>
    <row r="94" spans="1:5" ht="15.75">
      <c r="A94" s="1">
        <v>400.28</v>
      </c>
      <c r="B94" s="1">
        <v>1.2582</v>
      </c>
      <c r="C94" s="1">
        <f t="shared" si="13"/>
        <v>1.2577885023992035</v>
      </c>
      <c r="D94" s="15">
        <f t="shared" si="12"/>
        <v>1.8380436497260269</v>
      </c>
      <c r="E94" s="1">
        <f t="shared" si="14"/>
        <v>263.3235677383878</v>
      </c>
    </row>
    <row r="95" spans="1:5" ht="15.75">
      <c r="A95" s="1">
        <v>408.87</v>
      </c>
      <c r="B95" s="1">
        <v>2.3156</v>
      </c>
      <c r="C95" s="1">
        <f t="shared" si="13"/>
        <v>2.3162954928856148</v>
      </c>
      <c r="D95" s="15">
        <f t="shared" si="12"/>
        <v>1.8479186314556744</v>
      </c>
      <c r="E95" s="1">
        <f t="shared" si="14"/>
        <v>267.97204081170344</v>
      </c>
    </row>
    <row r="96" spans="1:5" ht="15.75">
      <c r="A96" s="1">
        <v>418.19</v>
      </c>
      <c r="B96" s="1">
        <v>2.7487</v>
      </c>
      <c r="C96" s="1">
        <f t="shared" si="13"/>
        <v>2.7513966755365913</v>
      </c>
      <c r="D96" s="15">
        <f aca="true" t="shared" si="15" ref="D96:D111">$G$18^(1-$G$20*EXP(-A96/$G$22))*0.6^($G$20*EXP(-A96/$G$22))</f>
        <v>1.8584010098646573</v>
      </c>
      <c r="E96" s="1">
        <f t="shared" si="14"/>
        <v>272.9871048105541</v>
      </c>
    </row>
    <row r="97" spans="1:5" ht="15.75">
      <c r="A97" s="1">
        <v>428.3</v>
      </c>
      <c r="B97" s="1">
        <v>2.4158</v>
      </c>
      <c r="C97" s="1">
        <f t="shared" si="13"/>
        <v>2.419953957882772</v>
      </c>
      <c r="D97" s="15">
        <f t="shared" si="15"/>
        <v>1.8695034076237982</v>
      </c>
      <c r="E97" s="1">
        <f t="shared" si="14"/>
        <v>278.3949580184015</v>
      </c>
    </row>
    <row r="98" spans="1:5" ht="15.75">
      <c r="A98" s="1">
        <v>428.47</v>
      </c>
      <c r="B98" s="1">
        <v>2.3376</v>
      </c>
      <c r="C98" s="1">
        <f aca="true" t="shared" si="16" ref="C98:C113">B98*(1+($I$27+$I$28*A98)/(1282900)+($I$29+A98*$I$30-$I$31)/400)</f>
        <v>2.3416485183654787</v>
      </c>
      <c r="D98" s="15">
        <f t="shared" si="15"/>
        <v>1.8696877329079802</v>
      </c>
      <c r="E98" s="1">
        <f aca="true" t="shared" si="17" ref="E98:E113">E97+(A98-A97)/D98</f>
        <v>278.4858822925505</v>
      </c>
    </row>
    <row r="99" spans="1:5" ht="15.75">
      <c r="A99" s="1">
        <v>429.08</v>
      </c>
      <c r="B99" s="1">
        <v>1.5192</v>
      </c>
      <c r="C99" s="1">
        <f t="shared" si="16"/>
        <v>1.5218988072510404</v>
      </c>
      <c r="D99" s="15">
        <f t="shared" si="15"/>
        <v>1.8703484964262413</v>
      </c>
      <c r="E99" s="1">
        <f t="shared" si="17"/>
        <v>278.81202472064103</v>
      </c>
    </row>
    <row r="100" spans="1:5" ht="15.75">
      <c r="A100" s="1">
        <v>429.16</v>
      </c>
      <c r="B100" s="1">
        <v>2.024</v>
      </c>
      <c r="C100" s="1">
        <f t="shared" si="16"/>
        <v>2.0276073937718335</v>
      </c>
      <c r="D100" s="15">
        <f t="shared" si="15"/>
        <v>1.8704350798438876</v>
      </c>
      <c r="E100" s="1">
        <f t="shared" si="17"/>
        <v>278.8547955181213</v>
      </c>
    </row>
    <row r="101" spans="1:5" ht="15.75">
      <c r="A101" s="1">
        <v>437.73</v>
      </c>
      <c r="B101" s="1">
        <v>2.2089</v>
      </c>
      <c r="C101" s="1">
        <f t="shared" si="16"/>
        <v>2.214219587979605</v>
      </c>
      <c r="D101" s="15">
        <f t="shared" si="15"/>
        <v>1.879611368694886</v>
      </c>
      <c r="E101" s="1">
        <f t="shared" si="17"/>
        <v>283.4142486810114</v>
      </c>
    </row>
    <row r="102" spans="1:5" ht="15.75">
      <c r="A102" s="1">
        <v>438.93</v>
      </c>
      <c r="B102" s="1">
        <v>1.8209</v>
      </c>
      <c r="C102" s="1">
        <f t="shared" si="16"/>
        <v>1.8254447818950492</v>
      </c>
      <c r="D102" s="15">
        <f t="shared" si="15"/>
        <v>1.8808807039443112</v>
      </c>
      <c r="E102" s="1">
        <f t="shared" si="17"/>
        <v>284.0522476766327</v>
      </c>
    </row>
    <row r="103" spans="1:5" ht="15.75">
      <c r="A103" s="1">
        <v>447.45</v>
      </c>
      <c r="B103" s="1">
        <v>1.49</v>
      </c>
      <c r="C103" s="1">
        <f t="shared" si="16"/>
        <v>1.4946461025304125</v>
      </c>
      <c r="D103" s="15">
        <f t="shared" si="15"/>
        <v>1.8897842817463448</v>
      </c>
      <c r="E103" s="1">
        <f t="shared" si="17"/>
        <v>288.56069876403757</v>
      </c>
    </row>
    <row r="104" spans="1:5" ht="15.75">
      <c r="A104" s="1">
        <v>456.1</v>
      </c>
      <c r="B104" s="1">
        <v>1.7627</v>
      </c>
      <c r="C104" s="1">
        <f t="shared" si="16"/>
        <v>1.7693100820100525</v>
      </c>
      <c r="D104" s="15">
        <f t="shared" si="15"/>
        <v>1.8986309389773957</v>
      </c>
      <c r="E104" s="1">
        <f t="shared" si="17"/>
        <v>293.1166131455123</v>
      </c>
    </row>
    <row r="105" spans="1:5" ht="15.75">
      <c r="A105" s="1">
        <v>465.9</v>
      </c>
      <c r="B105" s="1">
        <v>2.52</v>
      </c>
      <c r="C105" s="1">
        <f t="shared" si="16"/>
        <v>2.5312537058118814</v>
      </c>
      <c r="D105" s="15">
        <f t="shared" si="15"/>
        <v>1.9084229559530532</v>
      </c>
      <c r="E105" s="1">
        <f t="shared" si="17"/>
        <v>298.2517431592392</v>
      </c>
    </row>
    <row r="106" spans="1:5" ht="15.75">
      <c r="A106" s="1">
        <v>467.4</v>
      </c>
      <c r="B106" s="1">
        <v>1.9215</v>
      </c>
      <c r="C106" s="1">
        <f t="shared" si="16"/>
        <v>1.9302914668873403</v>
      </c>
      <c r="D106" s="15">
        <f t="shared" si="15"/>
        <v>1.9099003699725132</v>
      </c>
      <c r="E106" s="1">
        <f t="shared" si="17"/>
        <v>299.0371244406835</v>
      </c>
    </row>
    <row r="107" spans="1:5" ht="15.75">
      <c r="A107" s="1">
        <v>475.95</v>
      </c>
      <c r="B107" s="1">
        <v>1.6318</v>
      </c>
      <c r="C107" s="1">
        <f t="shared" si="16"/>
        <v>1.6402850281711878</v>
      </c>
      <c r="D107" s="15">
        <f t="shared" si="15"/>
        <v>1.918214692961919</v>
      </c>
      <c r="E107" s="1">
        <f t="shared" si="17"/>
        <v>303.49439402128394</v>
      </c>
    </row>
    <row r="108" spans="1:5" ht="15.75">
      <c r="A108" s="1">
        <v>476.92</v>
      </c>
      <c r="B108" s="1">
        <v>2.0693</v>
      </c>
      <c r="C108" s="1">
        <f t="shared" si="16"/>
        <v>2.080206544304815</v>
      </c>
      <c r="D108" s="15">
        <f t="shared" si="15"/>
        <v>1.9191465447327096</v>
      </c>
      <c r="E108" s="1">
        <f t="shared" si="17"/>
        <v>303.99982702360586</v>
      </c>
    </row>
    <row r="109" spans="1:5" ht="15.75">
      <c r="A109" s="1">
        <v>485.45</v>
      </c>
      <c r="B109" s="1">
        <v>1.8577</v>
      </c>
      <c r="C109" s="1">
        <f t="shared" si="16"/>
        <v>1.8686486626945262</v>
      </c>
      <c r="D109" s="15">
        <f t="shared" si="15"/>
        <v>1.9272421174022285</v>
      </c>
      <c r="E109" s="1">
        <f t="shared" si="17"/>
        <v>308.4258407159061</v>
      </c>
    </row>
    <row r="110" spans="1:5" ht="15.75">
      <c r="A110" s="1">
        <v>485.95</v>
      </c>
      <c r="B110" s="1">
        <v>1.6114</v>
      </c>
      <c r="C110" s="1">
        <f t="shared" si="16"/>
        <v>1.6209559002386977</v>
      </c>
      <c r="D110" s="15">
        <f t="shared" si="15"/>
        <v>1.9277111752647647</v>
      </c>
      <c r="E110" s="1">
        <f t="shared" si="17"/>
        <v>308.68521567124986</v>
      </c>
    </row>
    <row r="111" spans="1:5" ht="15.75">
      <c r="A111" s="1">
        <v>494.95</v>
      </c>
      <c r="B111" s="1">
        <v>2.3058</v>
      </c>
      <c r="C111" s="1">
        <f t="shared" si="16"/>
        <v>2.320989537440207</v>
      </c>
      <c r="D111" s="15">
        <f t="shared" si="15"/>
        <v>1.936051725583808</v>
      </c>
      <c r="E111" s="1">
        <f t="shared" si="17"/>
        <v>313.33385180068285</v>
      </c>
    </row>
    <row r="112" spans="1:5" ht="15.75">
      <c r="A112" s="1">
        <v>496.05</v>
      </c>
      <c r="B112" s="1">
        <v>1.5832</v>
      </c>
      <c r="C112" s="1">
        <f t="shared" si="16"/>
        <v>1.5937565834944434</v>
      </c>
      <c r="D112" s="15">
        <f aca="true" t="shared" si="18" ref="D112:D127">$G$18^(1-$G$20*EXP(-A112/$G$22))*0.6^($G$20*EXP(-A112/$G$22))</f>
        <v>1.9370579025521042</v>
      </c>
      <c r="E112" s="1">
        <f t="shared" si="17"/>
        <v>313.9017233127067</v>
      </c>
    </row>
    <row r="113" spans="1:5" ht="15.75">
      <c r="A113" s="1">
        <v>503.61</v>
      </c>
      <c r="B113" s="1">
        <v>1.4649</v>
      </c>
      <c r="C113" s="1">
        <f t="shared" si="16"/>
        <v>1.4754766527849006</v>
      </c>
      <c r="D113" s="15">
        <f t="shared" si="18"/>
        <v>1.9438960815363537</v>
      </c>
      <c r="E113" s="1">
        <f t="shared" si="17"/>
        <v>317.79082009715256</v>
      </c>
    </row>
    <row r="114" spans="1:5" ht="15.75">
      <c r="A114" s="1">
        <v>504.33</v>
      </c>
      <c r="B114" s="1">
        <v>2.7186</v>
      </c>
      <c r="C114" s="1">
        <f aca="true" t="shared" si="19" ref="C114:C129">B114*(1+($I$27+$I$28*A114)/(1282900)+($I$29+A114*$I$30-$I$31)/400)</f>
        <v>2.7383713964351344</v>
      </c>
      <c r="D114" s="15">
        <f t="shared" si="18"/>
        <v>1.9445403696675927</v>
      </c>
      <c r="E114" s="1">
        <f aca="true" t="shared" si="20" ref="E114:E129">E113+(A114-A113)/D114</f>
        <v>318.16108754504467</v>
      </c>
    </row>
    <row r="115" spans="1:5" ht="15.75">
      <c r="A115" s="1">
        <v>504.4</v>
      </c>
      <c r="B115" s="1">
        <v>2.2771</v>
      </c>
      <c r="C115" s="1">
        <f t="shared" si="19"/>
        <v>2.2936721684810455</v>
      </c>
      <c r="D115" s="15">
        <f t="shared" si="18"/>
        <v>1.9446029445333584</v>
      </c>
      <c r="E115" s="1">
        <f t="shared" si="20"/>
        <v>318.1970846107679</v>
      </c>
    </row>
    <row r="116" spans="1:5" ht="15.75">
      <c r="A116" s="1">
        <v>504.52</v>
      </c>
      <c r="B116" s="1">
        <v>1.5988</v>
      </c>
      <c r="C116" s="1">
        <f t="shared" si="19"/>
        <v>1.610449682417922</v>
      </c>
      <c r="D116" s="15">
        <f t="shared" si="18"/>
        <v>1.944710189254944</v>
      </c>
      <c r="E116" s="1">
        <f t="shared" si="20"/>
        <v>318.25879046321984</v>
      </c>
    </row>
    <row r="117" spans="1:5" ht="15.75">
      <c r="A117" s="1">
        <v>513.12</v>
      </c>
      <c r="B117" s="1">
        <v>1.567</v>
      </c>
      <c r="C117" s="1">
        <f t="shared" si="19"/>
        <v>1.5794022572550275</v>
      </c>
      <c r="D117" s="15">
        <f t="shared" si="18"/>
        <v>1.9523094997845827</v>
      </c>
      <c r="E117" s="1">
        <f t="shared" si="20"/>
        <v>322.6638297261794</v>
      </c>
    </row>
    <row r="118" spans="1:5" ht="15.75">
      <c r="A118" s="1">
        <v>513.4</v>
      </c>
      <c r="B118" s="1">
        <v>1.3978</v>
      </c>
      <c r="C118" s="1">
        <f t="shared" si="19"/>
        <v>1.4088916846335033</v>
      </c>
      <c r="D118" s="15">
        <f t="shared" si="18"/>
        <v>1.9525540670009627</v>
      </c>
      <c r="E118" s="1">
        <f t="shared" si="20"/>
        <v>322.8072316450979</v>
      </c>
    </row>
    <row r="119" spans="1:5" ht="15.75">
      <c r="A119" s="1">
        <v>513.67</v>
      </c>
      <c r="B119" s="1">
        <v>1.6182</v>
      </c>
      <c r="C119" s="1">
        <f t="shared" si="19"/>
        <v>1.63107249265889</v>
      </c>
      <c r="D119" s="15">
        <f t="shared" si="18"/>
        <v>1.952789730405515</v>
      </c>
      <c r="E119" s="1">
        <f t="shared" si="20"/>
        <v>322.9454953791784</v>
      </c>
    </row>
    <row r="120" spans="1:5" ht="15.75">
      <c r="A120" s="1">
        <v>513.98</v>
      </c>
      <c r="B120" s="1">
        <v>2.9149</v>
      </c>
      <c r="C120" s="1">
        <f t="shared" si="19"/>
        <v>2.938153509391126</v>
      </c>
      <c r="D120" s="15">
        <f t="shared" si="18"/>
        <v>1.9530601020838232</v>
      </c>
      <c r="E120" s="1">
        <f t="shared" si="20"/>
        <v>323.10422065325946</v>
      </c>
    </row>
    <row r="121" spans="1:5" ht="15.75">
      <c r="A121" s="1">
        <v>523.33</v>
      </c>
      <c r="B121" s="1">
        <v>2.024</v>
      </c>
      <c r="C121" s="1">
        <f t="shared" si="19"/>
        <v>2.041528603126688</v>
      </c>
      <c r="D121" s="15">
        <f t="shared" si="18"/>
        <v>1.9611126797507779</v>
      </c>
      <c r="E121" s="1">
        <f t="shared" si="20"/>
        <v>327.87192222214037</v>
      </c>
    </row>
    <row r="122" spans="1:5" ht="15.75">
      <c r="A122" s="1">
        <v>523.53</v>
      </c>
      <c r="B122" s="1">
        <v>1.8893</v>
      </c>
      <c r="C122" s="1">
        <f t="shared" si="19"/>
        <v>1.9056896487968389</v>
      </c>
      <c r="D122" s="15">
        <f t="shared" si="18"/>
        <v>1.9612827814903375</v>
      </c>
      <c r="E122" s="1">
        <f t="shared" si="20"/>
        <v>327.97389629843747</v>
      </c>
    </row>
    <row r="123" spans="1:5" ht="15.75">
      <c r="A123" s="1">
        <v>524.44</v>
      </c>
      <c r="B123" s="1">
        <v>1.7081</v>
      </c>
      <c r="C123" s="1">
        <f t="shared" si="19"/>
        <v>1.7230312710094426</v>
      </c>
      <c r="D123" s="15">
        <f t="shared" si="18"/>
        <v>1.9620556178845323</v>
      </c>
      <c r="E123" s="1">
        <f t="shared" si="20"/>
        <v>328.43769558715553</v>
      </c>
    </row>
    <row r="124" spans="1:5" ht="15.75">
      <c r="A124" s="1">
        <v>524.71</v>
      </c>
      <c r="B124" s="1">
        <v>1.7118</v>
      </c>
      <c r="C124" s="1">
        <f t="shared" si="19"/>
        <v>1.7267973719057934</v>
      </c>
      <c r="D124" s="15">
        <f t="shared" si="18"/>
        <v>1.9622845660161972</v>
      </c>
      <c r="E124" s="1">
        <f t="shared" si="20"/>
        <v>328.5752903094889</v>
      </c>
    </row>
    <row r="125" spans="1:5" ht="15.75">
      <c r="A125" s="1">
        <v>532.93</v>
      </c>
      <c r="B125" s="1">
        <v>1.8078</v>
      </c>
      <c r="C125" s="1">
        <f t="shared" si="19"/>
        <v>1.8247238099697598</v>
      </c>
      <c r="D125" s="15">
        <f t="shared" si="18"/>
        <v>1.9691775254133197</v>
      </c>
      <c r="E125" s="1">
        <f t="shared" si="20"/>
        <v>332.7496219245496</v>
      </c>
    </row>
    <row r="126" spans="1:5" ht="15.75">
      <c r="A126" s="1">
        <v>533.9</v>
      </c>
      <c r="B126" s="1">
        <v>2.6621</v>
      </c>
      <c r="C126" s="1">
        <f t="shared" si="19"/>
        <v>2.687209985681257</v>
      </c>
      <c r="D126" s="15">
        <f t="shared" si="18"/>
        <v>1.9699811282856112</v>
      </c>
      <c r="E126" s="1">
        <f t="shared" si="20"/>
        <v>333.2420124282313</v>
      </c>
    </row>
    <row r="127" spans="1:5" ht="15.75">
      <c r="A127" s="1">
        <v>535.93</v>
      </c>
      <c r="B127" s="1">
        <v>1.5904</v>
      </c>
      <c r="C127" s="1">
        <f t="shared" si="19"/>
        <v>1.605637091942841</v>
      </c>
      <c r="D127" s="15">
        <f t="shared" si="18"/>
        <v>1.9716562536735356</v>
      </c>
      <c r="E127" s="1">
        <f t="shared" si="20"/>
        <v>334.2716036646437</v>
      </c>
    </row>
    <row r="128" spans="1:5" ht="15.75">
      <c r="A128" s="1">
        <v>536.9</v>
      </c>
      <c r="B128" s="1">
        <v>2.0476</v>
      </c>
      <c r="C128" s="1">
        <f t="shared" si="19"/>
        <v>2.067362440355003</v>
      </c>
      <c r="D128" s="15">
        <f aca="true" t="shared" si="21" ref="D128:D143">$G$18^(1-$G$20*EXP(-A128/$G$22))*0.6^($G$20*EXP(-A128/$G$22))</f>
        <v>1.9724535185805658</v>
      </c>
      <c r="E128" s="1">
        <f t="shared" si="20"/>
        <v>334.7633769768473</v>
      </c>
    </row>
    <row r="129" spans="1:5" ht="15.75">
      <c r="A129" s="1">
        <v>542.45</v>
      </c>
      <c r="B129" s="1">
        <v>1.7966</v>
      </c>
      <c r="C129" s="1">
        <f t="shared" si="19"/>
        <v>1.8146681901061081</v>
      </c>
      <c r="D129" s="15">
        <f t="shared" si="21"/>
        <v>1.9769760801293854</v>
      </c>
      <c r="E129" s="1">
        <f t="shared" si="20"/>
        <v>337.5706947060719</v>
      </c>
    </row>
    <row r="130" spans="1:5" ht="15.75">
      <c r="A130" s="1">
        <v>543.42</v>
      </c>
      <c r="B130" s="1">
        <v>1.994</v>
      </c>
      <c r="C130" s="1">
        <f aca="true" t="shared" si="22" ref="C130:C145">B130*(1+($I$27+$I$28*A130)/(1282900)+($I$29+A130*$I$30-$I$31)/400)</f>
        <v>2.014194688432682</v>
      </c>
      <c r="D130" s="15">
        <f t="shared" si="21"/>
        <v>1.97775971147918</v>
      </c>
      <c r="E130" s="1">
        <f aca="true" t="shared" si="23" ref="E130:E145">E129+(A130-A129)/D130</f>
        <v>338.0611486243967</v>
      </c>
    </row>
    <row r="131" spans="1:5" ht="15.75">
      <c r="A131" s="1">
        <v>545.45</v>
      </c>
      <c r="B131" s="1">
        <v>1.7297</v>
      </c>
      <c r="C131" s="1">
        <f t="shared" si="22"/>
        <v>1.747474390713987</v>
      </c>
      <c r="D131" s="15">
        <f t="shared" si="21"/>
        <v>1.9793931763678805</v>
      </c>
      <c r="E131" s="1">
        <f t="shared" si="23"/>
        <v>339.0867154618681</v>
      </c>
    </row>
    <row r="132" spans="1:5" ht="15.75">
      <c r="A132" s="1">
        <v>546.42</v>
      </c>
      <c r="B132" s="1">
        <v>1.7618</v>
      </c>
      <c r="C132" s="1">
        <f t="shared" si="22"/>
        <v>1.7800290696325305</v>
      </c>
      <c r="D132" s="15">
        <f t="shared" si="21"/>
        <v>1.9801705992461143</v>
      </c>
      <c r="E132" s="1">
        <f t="shared" si="23"/>
        <v>339.57657224510143</v>
      </c>
    </row>
    <row r="133" spans="1:5" ht="15.75">
      <c r="A133" s="1">
        <v>548.3</v>
      </c>
      <c r="B133" s="1">
        <v>2.4004</v>
      </c>
      <c r="C133" s="1">
        <f t="shared" si="22"/>
        <v>2.4255661703506934</v>
      </c>
      <c r="D133" s="15">
        <f t="shared" si="21"/>
        <v>1.9816716698732995</v>
      </c>
      <c r="E133" s="1">
        <f t="shared" si="23"/>
        <v>340.52526623340486</v>
      </c>
    </row>
    <row r="134" spans="1:5" ht="15.75">
      <c r="A134" s="1">
        <v>551.2</v>
      </c>
      <c r="B134" s="1">
        <v>3.0549</v>
      </c>
      <c r="C134" s="1">
        <f t="shared" si="22"/>
        <v>3.0875751175265913</v>
      </c>
      <c r="D134" s="15">
        <f t="shared" si="21"/>
        <v>1.983972499353102</v>
      </c>
      <c r="E134" s="1">
        <f t="shared" si="23"/>
        <v>341.9869800429187</v>
      </c>
    </row>
    <row r="135" spans="1:5" ht="15.75">
      <c r="A135" s="1">
        <v>561.45</v>
      </c>
      <c r="B135" s="1">
        <v>1.7811</v>
      </c>
      <c r="C135" s="1">
        <f t="shared" si="22"/>
        <v>1.801484008658899</v>
      </c>
      <c r="D135" s="15">
        <f t="shared" si="21"/>
        <v>1.991963835989636</v>
      </c>
      <c r="E135" s="1">
        <f t="shared" si="23"/>
        <v>347.1326557900427</v>
      </c>
    </row>
    <row r="136" spans="1:5" ht="15.75">
      <c r="A136" s="1">
        <v>562.42</v>
      </c>
      <c r="B136" s="1">
        <v>2.2322</v>
      </c>
      <c r="C136" s="1">
        <f t="shared" si="22"/>
        <v>2.2579048219085593</v>
      </c>
      <c r="D136" s="15">
        <f t="shared" si="21"/>
        <v>1.9927088299344156</v>
      </c>
      <c r="E136" s="1">
        <f t="shared" si="23"/>
        <v>347.619430368159</v>
      </c>
    </row>
    <row r="137" spans="1:5" ht="15.75">
      <c r="A137" s="1">
        <v>564.3</v>
      </c>
      <c r="B137" s="1">
        <v>1.408</v>
      </c>
      <c r="C137" s="1">
        <f t="shared" si="22"/>
        <v>1.4244071120495945</v>
      </c>
      <c r="D137" s="15">
        <f t="shared" si="21"/>
        <v>1.9941472463236607</v>
      </c>
      <c r="E137" s="1">
        <f t="shared" si="23"/>
        <v>348.56218923587346</v>
      </c>
    </row>
    <row r="138" spans="1:5" ht="15.75">
      <c r="A138" s="1">
        <v>565.42</v>
      </c>
      <c r="B138" s="1">
        <v>2.7046</v>
      </c>
      <c r="C138" s="1">
        <f t="shared" si="22"/>
        <v>2.736337350338415</v>
      </c>
      <c r="D138" s="15">
        <f t="shared" si="21"/>
        <v>1.9950007430033716</v>
      </c>
      <c r="E138" s="1">
        <f t="shared" si="23"/>
        <v>349.1235925355604</v>
      </c>
    </row>
    <row r="139" spans="1:5" ht="15.75">
      <c r="A139" s="1">
        <v>570.11</v>
      </c>
      <c r="B139" s="1">
        <v>2.1544</v>
      </c>
      <c r="C139" s="1">
        <f t="shared" si="22"/>
        <v>2.180418977755108</v>
      </c>
      <c r="D139" s="15">
        <f t="shared" si="21"/>
        <v>1.99854708502947</v>
      </c>
      <c r="E139" s="1">
        <f t="shared" si="23"/>
        <v>351.4702973168145</v>
      </c>
    </row>
    <row r="140" spans="1:5" ht="15.75">
      <c r="A140" s="1">
        <v>570.9</v>
      </c>
      <c r="B140" s="1">
        <v>1.6829</v>
      </c>
      <c r="C140" s="1">
        <f t="shared" si="22"/>
        <v>1.7033217135006704</v>
      </c>
      <c r="D140" s="15">
        <f t="shared" si="21"/>
        <v>1.9991400680166245</v>
      </c>
      <c r="E140" s="1">
        <f t="shared" si="23"/>
        <v>351.8654672264365</v>
      </c>
    </row>
    <row r="141" spans="1:5" ht="15.75">
      <c r="A141" s="1">
        <v>571.4</v>
      </c>
      <c r="B141" s="1">
        <v>1.6685</v>
      </c>
      <c r="C141" s="1">
        <f t="shared" si="22"/>
        <v>1.6888079045343458</v>
      </c>
      <c r="D141" s="15">
        <f t="shared" si="21"/>
        <v>1.9995147247631777</v>
      </c>
      <c r="E141" s="1">
        <f t="shared" si="23"/>
        <v>352.11552790056294</v>
      </c>
    </row>
    <row r="142" spans="1:5" ht="15.75">
      <c r="A142" s="1">
        <v>580.45</v>
      </c>
      <c r="B142" s="1">
        <v>2.0175</v>
      </c>
      <c r="C142" s="1">
        <f t="shared" si="22"/>
        <v>2.0433892777494527</v>
      </c>
      <c r="D142" s="15">
        <f t="shared" si="21"/>
        <v>2.006209730359121</v>
      </c>
      <c r="E142" s="1">
        <f t="shared" si="23"/>
        <v>356.6265218724544</v>
      </c>
    </row>
    <row r="143" spans="1:5" ht="15.75">
      <c r="A143" s="1">
        <v>581.42</v>
      </c>
      <c r="B143" s="1">
        <v>2.576</v>
      </c>
      <c r="C143" s="1">
        <f t="shared" si="22"/>
        <v>2.6092386520606756</v>
      </c>
      <c r="D143" s="15">
        <f t="shared" si="21"/>
        <v>2.0069176904984736</v>
      </c>
      <c r="E143" s="1">
        <f t="shared" si="23"/>
        <v>357.1098501148593</v>
      </c>
    </row>
    <row r="144" spans="1:5" ht="15.75">
      <c r="A144" s="1">
        <v>582.55</v>
      </c>
      <c r="B144" s="1">
        <v>1.647</v>
      </c>
      <c r="C144" s="1">
        <f t="shared" si="22"/>
        <v>1.668387509386638</v>
      </c>
      <c r="D144" s="15">
        <f aca="true" t="shared" si="24" ref="D144:D152">$G$18^(1-$G$20*EXP(-A144/$G$22))*0.6^($G$20*EXP(-A144/$G$22))</f>
        <v>2.007740097178788</v>
      </c>
      <c r="E144" s="1">
        <f t="shared" si="23"/>
        <v>357.67267196694456</v>
      </c>
    </row>
    <row r="145" spans="1:5" ht="15.75">
      <c r="A145" s="1">
        <v>589.78</v>
      </c>
      <c r="B145" s="1">
        <v>1.8891</v>
      </c>
      <c r="C145" s="1">
        <f t="shared" si="22"/>
        <v>1.9146289350116041</v>
      </c>
      <c r="D145" s="15">
        <f t="shared" si="24"/>
        <v>2.012943107280643</v>
      </c>
      <c r="E145" s="1">
        <f t="shared" si="23"/>
        <v>361.2644277268812</v>
      </c>
    </row>
    <row r="146" spans="1:5" ht="15.75">
      <c r="A146" s="1">
        <v>590.95</v>
      </c>
      <c r="B146" s="1">
        <v>1.4952</v>
      </c>
      <c r="C146" s="1">
        <f aca="true" t="shared" si="25" ref="C146:C152">B146*(1+($I$27+$I$28*A146)/(1282900)+($I$29+A146*$I$30-$I$31)/400)</f>
        <v>1.5155336189575825</v>
      </c>
      <c r="D146" s="15">
        <f t="shared" si="24"/>
        <v>2.0137755746033745</v>
      </c>
      <c r="E146" s="1">
        <f aca="true" t="shared" si="26" ref="E146:E152">E145+(A146-A145)/D146</f>
        <v>361.8454259348024</v>
      </c>
    </row>
    <row r="147" spans="1:5" ht="15.75">
      <c r="A147" s="1">
        <v>592.93</v>
      </c>
      <c r="B147" s="1">
        <v>1.9602</v>
      </c>
      <c r="C147" s="1">
        <f t="shared" si="25"/>
        <v>1.9871407546047208</v>
      </c>
      <c r="D147" s="15">
        <f t="shared" si="24"/>
        <v>2.0151783759448074</v>
      </c>
      <c r="E147" s="1">
        <f t="shared" si="26"/>
        <v>362.8279692290513</v>
      </c>
    </row>
    <row r="148" spans="1:5" ht="15.75">
      <c r="A148" s="1">
        <v>593.48</v>
      </c>
      <c r="B148" s="1">
        <v>1.9811</v>
      </c>
      <c r="C148" s="1">
        <f t="shared" si="25"/>
        <v>2.0084075851964216</v>
      </c>
      <c r="D148" s="15">
        <f t="shared" si="24"/>
        <v>2.0155667104994266</v>
      </c>
      <c r="E148" s="1">
        <f t="shared" si="26"/>
        <v>363.1008453373612</v>
      </c>
    </row>
    <row r="149" spans="1:5" ht="15.75">
      <c r="A149" s="1">
        <v>599.43</v>
      </c>
      <c r="B149" s="1">
        <v>1.7107</v>
      </c>
      <c r="C149" s="1">
        <f t="shared" si="25"/>
        <v>1.73502381548256</v>
      </c>
      <c r="D149" s="15">
        <f t="shared" si="24"/>
        <v>2.0197309908927674</v>
      </c>
      <c r="E149" s="1">
        <f t="shared" si="26"/>
        <v>366.0467822105534</v>
      </c>
    </row>
    <row r="150" spans="1:5" ht="15.75">
      <c r="A150" s="1">
        <v>600.4</v>
      </c>
      <c r="B150" s="1">
        <v>1.9741</v>
      </c>
      <c r="C150" s="1">
        <f t="shared" si="25"/>
        <v>2.002308863817145</v>
      </c>
      <c r="D150" s="15">
        <f t="shared" si="24"/>
        <v>2.020403524527</v>
      </c>
      <c r="E150" s="1">
        <f t="shared" si="26"/>
        <v>366.5268843229406</v>
      </c>
    </row>
    <row r="151" spans="1:5" ht="15.75">
      <c r="A151" s="1">
        <v>602.33</v>
      </c>
      <c r="B151" s="1">
        <v>1.7266</v>
      </c>
      <c r="C151" s="1">
        <f t="shared" si="25"/>
        <v>1.7515156074606313</v>
      </c>
      <c r="D151" s="15">
        <f t="shared" si="24"/>
        <v>2.0217364006572187</v>
      </c>
      <c r="E151" s="1">
        <f t="shared" si="26"/>
        <v>367.4815092678012</v>
      </c>
    </row>
    <row r="152" spans="1:5" ht="15.75">
      <c r="A152" s="1">
        <v>603.4</v>
      </c>
      <c r="B152" s="1">
        <v>1.689</v>
      </c>
      <c r="C152" s="1">
        <f t="shared" si="25"/>
        <v>1.7135050206927378</v>
      </c>
      <c r="D152" s="15">
        <f t="shared" si="24"/>
        <v>2.022472346536454</v>
      </c>
      <c r="E152" s="1">
        <f t="shared" si="26"/>
        <v>368.0105647091932</v>
      </c>
    </row>
    <row r="161" ht="15.75">
      <c r="E161" s="2"/>
    </row>
    <row r="162" ht="15.75">
      <c r="E162" s="2"/>
    </row>
    <row r="163" ht="15.75">
      <c r="E163" s="2"/>
    </row>
    <row r="164" ht="15.75">
      <c r="E164" s="2"/>
    </row>
    <row r="165" ht="15.75">
      <c r="E165" s="2"/>
    </row>
    <row r="166" ht="15.75">
      <c r="E166" s="2"/>
    </row>
    <row r="167" ht="15.75">
      <c r="E167" s="2"/>
    </row>
    <row r="168" ht="15.75">
      <c r="E168" s="2"/>
    </row>
    <row r="169" ht="15.75">
      <c r="E169" s="2"/>
    </row>
    <row r="170" ht="15.75">
      <c r="E170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77" ht="15.75">
      <c r="E177" s="2"/>
    </row>
    <row r="178" ht="15.75">
      <c r="E178" s="2"/>
    </row>
    <row r="179" ht="15.75">
      <c r="E179" s="2"/>
    </row>
    <row r="180" ht="15.75">
      <c r="E180" s="2"/>
    </row>
    <row r="181" ht="15.75">
      <c r="E181" s="2"/>
    </row>
    <row r="182" ht="15.75">
      <c r="E182" s="2"/>
    </row>
    <row r="183" ht="15.75">
      <c r="E183" s="2"/>
    </row>
    <row r="184" ht="15.75">
      <c r="E184" s="2"/>
    </row>
    <row r="185" ht="15.75">
      <c r="E185" s="2"/>
    </row>
    <row r="186" ht="15.75">
      <c r="E186" s="2"/>
    </row>
    <row r="187" ht="15.75">
      <c r="E187" s="2"/>
    </row>
    <row r="204" ht="15.75">
      <c r="E204" s="2"/>
    </row>
    <row r="205" ht="15.75">
      <c r="E205" s="2"/>
    </row>
    <row r="206" ht="15.75">
      <c r="E206" s="2"/>
    </row>
    <row r="207" ht="15.75">
      <c r="E207" s="2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88"/>
  <sheetViews>
    <sheetView tabSelected="1"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5" customWidth="1"/>
    <col min="5" max="5" width="11.00390625" style="1" customWidth="1"/>
    <col min="6" max="6" width="13.375" style="2" bestFit="1" customWidth="1"/>
    <col min="7" max="16384" width="11.00390625" style="2" customWidth="1"/>
  </cols>
  <sheetData>
    <row r="1" spans="1:9" s="3" customFormat="1" ht="15.75">
      <c r="A1" s="1" t="s">
        <v>0</v>
      </c>
      <c r="B1" s="1" t="s">
        <v>1</v>
      </c>
      <c r="C1" s="1" t="s">
        <v>2</v>
      </c>
      <c r="D1" s="15"/>
      <c r="E1" s="2"/>
      <c r="F1" s="2"/>
      <c r="G1" s="1" t="s">
        <v>3</v>
      </c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C3" s="1">
        <v>0</v>
      </c>
      <c r="E3" s="2"/>
      <c r="F3" s="4">
        <f>1000*1/SLOPE(C3:C9,B3:B9)</f>
        <v>32.660266906779626</v>
      </c>
      <c r="G3" s="1">
        <f>INTERCEPT(B4:B8,A4:A8)</f>
        <v>2.973894736842107</v>
      </c>
    </row>
    <row r="4" spans="1:9" ht="15.75">
      <c r="A4" s="1">
        <v>61.2</v>
      </c>
      <c r="B4" s="1">
        <v>4.52</v>
      </c>
      <c r="C4" s="1">
        <f>LN($G$18+$G$20*A4)/$G$20-LN($G$18)/$G$20</f>
        <v>48.071559349936706</v>
      </c>
      <c r="E4" s="5"/>
      <c r="F4" s="5" t="s">
        <v>7</v>
      </c>
      <c r="I4" s="6" t="e">
        <f>SLOPE(E4:E10,A4:A10)*1000</f>
        <v>#DIV/0!</v>
      </c>
    </row>
    <row r="5" spans="1:6" ht="15.75">
      <c r="A5" s="1">
        <v>89.7</v>
      </c>
      <c r="B5" s="1">
        <v>5.24</v>
      </c>
      <c r="C5" s="1">
        <f>LN($G$18+$G$20*A5)/$G$20-LN($G$18)/$G$20</f>
        <v>70.11669456132529</v>
      </c>
      <c r="E5" s="5">
        <f>1000*1/SLOPE(C4:C5,B4:B5)</f>
        <v>32.660266906779626</v>
      </c>
      <c r="F5" s="7">
        <f>CORREL(C3:C9,B3:B9)</f>
        <v>1</v>
      </c>
    </row>
    <row r="6" ht="15.75">
      <c r="E6" s="2"/>
    </row>
    <row r="7" spans="5:6" ht="15.75">
      <c r="E7" s="2"/>
      <c r="F7" s="8"/>
    </row>
    <row r="8" spans="5:6" ht="15.75">
      <c r="E8" s="2"/>
      <c r="F8" s="4" t="s">
        <v>8</v>
      </c>
    </row>
    <row r="9" spans="5:6" ht="15.75">
      <c r="E9" s="2"/>
      <c r="F9" s="4">
        <f>1000*SLOPE(B3:B8,A3:A8)</f>
        <v>25.26315789473682</v>
      </c>
    </row>
    <row r="10" spans="5:6" ht="15.75">
      <c r="E10" s="2"/>
      <c r="F10" s="5" t="s">
        <v>9</v>
      </c>
    </row>
    <row r="11" spans="5:6" ht="15.75">
      <c r="E11" s="2"/>
      <c r="F11" s="7">
        <f>CORREL(B3:B8,A3:A8)</f>
        <v>1</v>
      </c>
    </row>
    <row r="12" spans="5:6" ht="15.75">
      <c r="E12" s="2"/>
      <c r="F12" s="7"/>
    </row>
    <row r="13" spans="5:6" ht="15.75">
      <c r="E13" s="2"/>
      <c r="F13" s="7"/>
    </row>
    <row r="14" spans="1:10" ht="15.75">
      <c r="A14" s="9"/>
      <c r="B14" s="9"/>
      <c r="C14" s="9"/>
      <c r="D14" s="16"/>
      <c r="E14" s="9"/>
      <c r="F14" s="10"/>
      <c r="G14" s="10"/>
      <c r="H14" s="10"/>
      <c r="I14" s="10"/>
      <c r="J14" s="3"/>
    </row>
    <row r="15" spans="1:10" s="3" customFormat="1" ht="15.75">
      <c r="A15" s="11"/>
      <c r="B15" s="1"/>
      <c r="C15" s="11" t="s">
        <v>10</v>
      </c>
      <c r="D15" s="17" t="s">
        <v>11</v>
      </c>
      <c r="E15" s="1" t="s">
        <v>12</v>
      </c>
      <c r="F15" s="2"/>
      <c r="G15" s="2" t="s">
        <v>13</v>
      </c>
      <c r="H15" s="2"/>
      <c r="I15" s="2"/>
      <c r="J15" s="2"/>
    </row>
    <row r="16" spans="1:5" ht="15.75">
      <c r="A16" s="12">
        <v>0</v>
      </c>
      <c r="C16" s="11"/>
      <c r="D16" s="15">
        <f>G$18+G$20*A16</f>
        <v>1.2597335050832315</v>
      </c>
      <c r="E16" s="1">
        <v>0</v>
      </c>
    </row>
    <row r="17" spans="1:7" ht="15.75">
      <c r="A17" s="1">
        <v>1.15</v>
      </c>
      <c r="B17" s="1">
        <v>1.0257</v>
      </c>
      <c r="C17" s="1">
        <f aca="true" t="shared" si="0" ref="C17:C32">B17*(1+($I$28+$I$29*A17)/(1282900)+($I$30+A17*$I$31-$I$32)/400)</f>
        <v>0.9910997139124518</v>
      </c>
      <c r="D17" s="15">
        <f aca="true" t="shared" si="1" ref="D17:D32">G$18+G$20*A17</f>
        <v>1.2602376881032749</v>
      </c>
      <c r="E17" s="1">
        <f>E16+(A17-A16)/D17</f>
        <v>0.9125262725088086</v>
      </c>
      <c r="G17" s="2" t="s">
        <v>14</v>
      </c>
    </row>
    <row r="18" spans="1:7" ht="15.75">
      <c r="A18" s="1">
        <v>2.12</v>
      </c>
      <c r="B18" s="1">
        <v>0.8167</v>
      </c>
      <c r="C18" s="1">
        <f t="shared" si="0"/>
        <v>0.789201126952165</v>
      </c>
      <c r="D18" s="15">
        <f t="shared" si="1"/>
        <v>1.2606629555201811</v>
      </c>
      <c r="E18" s="1">
        <f aca="true" t="shared" si="2" ref="E18:E33">E17+(A18-A17)/D18</f>
        <v>1.681962699392435</v>
      </c>
      <c r="G18" s="1">
        <f>INTERCEPT(C16:C1001,A16:A1001)</f>
        <v>1.2597335050832315</v>
      </c>
    </row>
    <row r="19" spans="1:7" ht="15.75">
      <c r="A19" s="1">
        <v>3.6</v>
      </c>
      <c r="B19" s="1">
        <v>1.292</v>
      </c>
      <c r="C19" s="1">
        <f t="shared" si="0"/>
        <v>1.2486208869467612</v>
      </c>
      <c r="D19" s="15">
        <f t="shared" si="1"/>
        <v>1.2613118171459763</v>
      </c>
      <c r="E19" s="1">
        <f t="shared" si="2"/>
        <v>2.8553442374714635</v>
      </c>
      <c r="G19" s="2" t="s">
        <v>15</v>
      </c>
    </row>
    <row r="20" spans="1:7" ht="15.75">
      <c r="A20" s="1">
        <v>4.9</v>
      </c>
      <c r="B20" s="1">
        <v>1.1895</v>
      </c>
      <c r="C20" s="1">
        <f t="shared" si="0"/>
        <v>1.14966217519883</v>
      </c>
      <c r="D20" s="15">
        <f t="shared" si="1"/>
        <v>1.261881763168634</v>
      </c>
      <c r="E20" s="1">
        <f t="shared" si="2"/>
        <v>3.885551692673645</v>
      </c>
      <c r="G20" s="13">
        <f>SLOPE(C16:C1001,A16:A1001)</f>
        <v>0.0004384200174291095</v>
      </c>
    </row>
    <row r="21" spans="1:5" ht="15.75">
      <c r="A21" s="1">
        <v>23.4</v>
      </c>
      <c r="B21" s="1">
        <v>2.1012</v>
      </c>
      <c r="C21" s="1">
        <f t="shared" si="0"/>
        <v>2.0333378424389807</v>
      </c>
      <c r="D21" s="15">
        <f t="shared" si="1"/>
        <v>1.2699925334910727</v>
      </c>
      <c r="E21" s="1">
        <f t="shared" si="2"/>
        <v>18.45256646806409</v>
      </c>
    </row>
    <row r="22" spans="1:5" ht="15.75">
      <c r="A22" s="1">
        <v>32.9</v>
      </c>
      <c r="B22" s="1">
        <v>1.4642</v>
      </c>
      <c r="C22" s="1">
        <f t="shared" si="0"/>
        <v>1.41780897742255</v>
      </c>
      <c r="D22" s="15">
        <f t="shared" si="1"/>
        <v>1.2741575236566491</v>
      </c>
      <c r="E22" s="1">
        <f t="shared" si="2"/>
        <v>25.90847346827264</v>
      </c>
    </row>
    <row r="23" spans="1:5" ht="15.75">
      <c r="A23" s="1">
        <v>42.59</v>
      </c>
      <c r="B23" s="1">
        <v>1.7369</v>
      </c>
      <c r="C23" s="1">
        <f t="shared" si="0"/>
        <v>1.6829554764479442</v>
      </c>
      <c r="D23" s="15">
        <f t="shared" si="1"/>
        <v>1.2784058136255372</v>
      </c>
      <c r="E23" s="1">
        <f t="shared" si="2"/>
        <v>33.488226232787476</v>
      </c>
    </row>
    <row r="24" spans="1:5" ht="15.75">
      <c r="A24" s="1">
        <v>52.09</v>
      </c>
      <c r="B24" s="1">
        <v>2.0242</v>
      </c>
      <c r="C24" s="1">
        <f t="shared" si="0"/>
        <v>1.96257403326087</v>
      </c>
      <c r="D24" s="15">
        <f t="shared" si="1"/>
        <v>1.2825708037911139</v>
      </c>
      <c r="E24" s="1">
        <f t="shared" si="2"/>
        <v>40.89522471733057</v>
      </c>
    </row>
    <row r="25" spans="1:5" ht="15.75">
      <c r="A25" s="1">
        <v>52.1</v>
      </c>
      <c r="B25" s="1">
        <v>1.5753</v>
      </c>
      <c r="C25" s="1">
        <f t="shared" si="0"/>
        <v>1.5273416328750813</v>
      </c>
      <c r="D25" s="15">
        <f t="shared" si="1"/>
        <v>1.2825751879912881</v>
      </c>
      <c r="E25" s="1">
        <f t="shared" si="2"/>
        <v>40.903021531188834</v>
      </c>
    </row>
    <row r="26" spans="1:7" ht="15.75">
      <c r="A26" s="1">
        <v>89.9</v>
      </c>
      <c r="B26" s="1">
        <v>1.4531</v>
      </c>
      <c r="C26" s="1">
        <f t="shared" si="0"/>
        <v>1.4124080363446385</v>
      </c>
      <c r="D26" s="15">
        <f t="shared" si="1"/>
        <v>1.2991474646501084</v>
      </c>
      <c r="E26" s="1">
        <f t="shared" si="2"/>
        <v>69.99902566354532</v>
      </c>
      <c r="G26" s="14" t="s">
        <v>17</v>
      </c>
    </row>
    <row r="27" spans="1:5" ht="15.75">
      <c r="A27" s="1">
        <v>90.41</v>
      </c>
      <c r="B27" s="1">
        <v>1.5638</v>
      </c>
      <c r="C27" s="1">
        <f t="shared" si="0"/>
        <v>1.5200595327908988</v>
      </c>
      <c r="D27" s="15">
        <f t="shared" si="1"/>
        <v>1.2993710588589973</v>
      </c>
      <c r="E27" s="1">
        <f t="shared" si="2"/>
        <v>70.39152324652815</v>
      </c>
    </row>
    <row r="28" spans="1:9" ht="15.75">
      <c r="A28" s="1">
        <v>99.4</v>
      </c>
      <c r="B28" s="1">
        <v>1.3839</v>
      </c>
      <c r="C28" s="1">
        <f t="shared" si="0"/>
        <v>1.3459946684966952</v>
      </c>
      <c r="D28" s="15">
        <f t="shared" si="1"/>
        <v>1.303312454815685</v>
      </c>
      <c r="E28" s="1">
        <f t="shared" si="2"/>
        <v>77.28933195447254</v>
      </c>
      <c r="G28" s="2" t="s">
        <v>18</v>
      </c>
      <c r="I28" s="1">
        <v>4737</v>
      </c>
    </row>
    <row r="29" spans="1:9" ht="15.75">
      <c r="A29" s="1">
        <v>99.91</v>
      </c>
      <c r="B29" s="1">
        <v>1.2051</v>
      </c>
      <c r="C29" s="1">
        <f t="shared" si="0"/>
        <v>1.1721317198479548</v>
      </c>
      <c r="D29" s="15">
        <f t="shared" si="1"/>
        <v>1.3035360490245738</v>
      </c>
      <c r="E29" s="1">
        <f t="shared" si="2"/>
        <v>77.68057544971889</v>
      </c>
      <c r="G29" s="2" t="s">
        <v>19</v>
      </c>
      <c r="I29" s="1">
        <v>1.8</v>
      </c>
    </row>
    <row r="30" spans="1:9" ht="15.75">
      <c r="A30" s="1">
        <v>108.82</v>
      </c>
      <c r="B30" s="1">
        <v>1.1788</v>
      </c>
      <c r="C30" s="1">
        <f t="shared" si="0"/>
        <v>1.147229307590077</v>
      </c>
      <c r="D30" s="15">
        <f t="shared" si="1"/>
        <v>1.307442371379867</v>
      </c>
      <c r="E30" s="1">
        <f t="shared" si="2"/>
        <v>84.49540736509917</v>
      </c>
      <c r="G30" s="2" t="s">
        <v>20</v>
      </c>
      <c r="I30" s="1">
        <f>B3</f>
        <v>0</v>
      </c>
    </row>
    <row r="31" spans="1:9" ht="15.75">
      <c r="A31" s="1">
        <v>108.97</v>
      </c>
      <c r="B31" s="1">
        <v>0.8984</v>
      </c>
      <c r="C31" s="1">
        <f t="shared" si="0"/>
        <v>0.8743476974693288</v>
      </c>
      <c r="D31" s="15">
        <f t="shared" si="1"/>
        <v>1.3075081343824815</v>
      </c>
      <c r="E31" s="1">
        <f t="shared" si="2"/>
        <v>84.61012940472216</v>
      </c>
      <c r="G31" s="2" t="s">
        <v>21</v>
      </c>
      <c r="I31" s="1">
        <f>F9/1000</f>
        <v>0.02526315789473682</v>
      </c>
    </row>
    <row r="32" spans="1:9" ht="15.75">
      <c r="A32" s="1">
        <v>109.13</v>
      </c>
      <c r="B32" s="1">
        <v>1.4243</v>
      </c>
      <c r="C32" s="1">
        <f t="shared" si="0"/>
        <v>1.3861828176399735</v>
      </c>
      <c r="D32" s="15">
        <f t="shared" si="1"/>
        <v>1.3075782815852701</v>
      </c>
      <c r="E32" s="1">
        <f t="shared" si="2"/>
        <v>84.73249301556925</v>
      </c>
      <c r="G32" s="2" t="s">
        <v>22</v>
      </c>
      <c r="I32" s="1">
        <v>15</v>
      </c>
    </row>
    <row r="33" spans="1:5" ht="15.75">
      <c r="A33" s="1">
        <v>109.41</v>
      </c>
      <c r="B33" s="1">
        <v>1.7287</v>
      </c>
      <c r="C33" s="1">
        <f aca="true" t="shared" si="3" ref="C33:C48">B33*(1+($I$28+$I$29*A33)/(1282900)+($I$30+A33*$I$31-$I$32)/400)</f>
        <v>1.682467700617497</v>
      </c>
      <c r="D33" s="15">
        <f aca="true" t="shared" si="4" ref="D33:D48">G$18+G$20*A33</f>
        <v>1.3077010391901502</v>
      </c>
      <c r="E33" s="1">
        <f t="shared" si="2"/>
        <v>84.94660923296814</v>
      </c>
    </row>
    <row r="34" spans="1:5" ht="15.75">
      <c r="A34" s="1">
        <v>119.2</v>
      </c>
      <c r="B34" s="1">
        <v>1.8863</v>
      </c>
      <c r="C34" s="1">
        <f t="shared" si="3"/>
        <v>1.8370450905037434</v>
      </c>
      <c r="D34" s="15">
        <f t="shared" si="4"/>
        <v>1.3119931711607813</v>
      </c>
      <c r="E34" s="1">
        <f aca="true" t="shared" si="5" ref="E34:E49">E33+(A34-A33)/D34</f>
        <v>92.40853831552452</v>
      </c>
    </row>
    <row r="35" spans="1:5" ht="15.75">
      <c r="A35" s="1">
        <v>120.3</v>
      </c>
      <c r="B35" s="1">
        <v>1.8444</v>
      </c>
      <c r="C35" s="1">
        <f t="shared" si="3"/>
        <v>1.7963701637063068</v>
      </c>
      <c r="D35" s="15">
        <f t="shared" si="4"/>
        <v>1.3124754331799533</v>
      </c>
      <c r="E35" s="1">
        <f t="shared" si="5"/>
        <v>93.2466492410257</v>
      </c>
    </row>
    <row r="36" spans="1:5" ht="15.75">
      <c r="A36" s="1">
        <v>128.1</v>
      </c>
      <c r="B36" s="1">
        <v>1.7781</v>
      </c>
      <c r="C36" s="1">
        <f t="shared" si="3"/>
        <v>1.7326920830453947</v>
      </c>
      <c r="D36" s="15">
        <f t="shared" si="4"/>
        <v>1.3158951093159004</v>
      </c>
      <c r="E36" s="1">
        <f t="shared" si="5"/>
        <v>99.17417336113206</v>
      </c>
    </row>
    <row r="37" spans="1:5" ht="15.75">
      <c r="A37" s="1">
        <v>138.3</v>
      </c>
      <c r="B37" s="1">
        <v>1.5776</v>
      </c>
      <c r="C37" s="1">
        <f t="shared" si="3"/>
        <v>1.538351200711152</v>
      </c>
      <c r="D37" s="15">
        <f t="shared" si="4"/>
        <v>1.3203669934936773</v>
      </c>
      <c r="E37" s="1">
        <f t="shared" si="5"/>
        <v>106.89929830765237</v>
      </c>
    </row>
    <row r="38" spans="1:5" ht="15.75">
      <c r="A38" s="1">
        <v>139.32</v>
      </c>
      <c r="B38" s="1">
        <v>1.1996</v>
      </c>
      <c r="C38" s="1">
        <f t="shared" si="3"/>
        <v>1.1698343844489238</v>
      </c>
      <c r="D38" s="15">
        <f t="shared" si="4"/>
        <v>1.320814181911455</v>
      </c>
      <c r="E38" s="1">
        <f t="shared" si="5"/>
        <v>107.6715492525384</v>
      </c>
    </row>
    <row r="39" spans="1:5" ht="15.75">
      <c r="A39" s="1">
        <v>141.3</v>
      </c>
      <c r="B39" s="1">
        <v>1.1318</v>
      </c>
      <c r="C39" s="1">
        <f t="shared" si="3"/>
        <v>1.1038613813006386</v>
      </c>
      <c r="D39" s="15">
        <f t="shared" si="4"/>
        <v>1.3216822535459647</v>
      </c>
      <c r="E39" s="1">
        <f t="shared" si="5"/>
        <v>109.16964003395567</v>
      </c>
    </row>
    <row r="40" spans="1:5" ht="15.75">
      <c r="A40" s="1">
        <v>142.32</v>
      </c>
      <c r="B40" s="1">
        <v>1.2436</v>
      </c>
      <c r="C40" s="1">
        <f t="shared" si="3"/>
        <v>1.2129834786737024</v>
      </c>
      <c r="D40" s="15">
        <f t="shared" si="4"/>
        <v>1.3221294419637424</v>
      </c>
      <c r="E40" s="1">
        <f t="shared" si="5"/>
        <v>109.94112274028205</v>
      </c>
    </row>
    <row r="41" spans="1:5" ht="15.75">
      <c r="A41" s="1">
        <v>144.3</v>
      </c>
      <c r="B41" s="1">
        <v>1.1101</v>
      </c>
      <c r="C41" s="1">
        <f t="shared" si="3"/>
        <v>1.0829120557871517</v>
      </c>
      <c r="D41" s="15">
        <f t="shared" si="4"/>
        <v>1.322997513598252</v>
      </c>
      <c r="E41" s="1">
        <f t="shared" si="5"/>
        <v>111.43772419240034</v>
      </c>
    </row>
    <row r="42" spans="1:5" ht="15.75">
      <c r="A42" s="1">
        <v>145.32</v>
      </c>
      <c r="B42" s="1">
        <v>1.0829</v>
      </c>
      <c r="C42" s="1">
        <f t="shared" si="3"/>
        <v>1.0564495342049074</v>
      </c>
      <c r="D42" s="15">
        <f t="shared" si="4"/>
        <v>1.3234447020160296</v>
      </c>
      <c r="E42" s="1">
        <f t="shared" si="5"/>
        <v>112.20844018714209</v>
      </c>
    </row>
    <row r="43" spans="1:5" ht="15.75">
      <c r="A43" s="1">
        <v>146.41</v>
      </c>
      <c r="B43" s="1">
        <v>1.1511</v>
      </c>
      <c r="C43" s="1">
        <f t="shared" si="3"/>
        <v>1.1230647138999503</v>
      </c>
      <c r="D43" s="15">
        <f t="shared" si="4"/>
        <v>1.3239225798350274</v>
      </c>
      <c r="E43" s="1">
        <f t="shared" si="5"/>
        <v>113.03175116967388</v>
      </c>
    </row>
    <row r="44" spans="1:5" ht="15.75">
      <c r="A44" s="1">
        <v>147.81</v>
      </c>
      <c r="B44" s="1">
        <v>1.1348</v>
      </c>
      <c r="C44" s="1">
        <f t="shared" si="3"/>
        <v>1.107264273175488</v>
      </c>
      <c r="D44" s="15">
        <f t="shared" si="4"/>
        <v>1.3245363678594282</v>
      </c>
      <c r="E44" s="1">
        <f t="shared" si="5"/>
        <v>114.08872479000756</v>
      </c>
    </row>
    <row r="45" spans="1:5" ht="15.75">
      <c r="A45" s="1">
        <v>148.82</v>
      </c>
      <c r="B45" s="1">
        <v>1.0971</v>
      </c>
      <c r="C45" s="1">
        <f t="shared" si="3"/>
        <v>1.0705505953254737</v>
      </c>
      <c r="D45" s="15">
        <f t="shared" si="4"/>
        <v>1.3249791720770316</v>
      </c>
      <c r="E45" s="1">
        <f t="shared" si="5"/>
        <v>114.85100092331214</v>
      </c>
    </row>
    <row r="46" spans="1:5" ht="15.75">
      <c r="A46" s="1">
        <v>150.81</v>
      </c>
      <c r="B46" s="1">
        <v>1.1503</v>
      </c>
      <c r="C46" s="1">
        <f t="shared" si="3"/>
        <v>1.1226109617785873</v>
      </c>
      <c r="D46" s="15">
        <f t="shared" si="4"/>
        <v>1.3258516279117154</v>
      </c>
      <c r="E46" s="1">
        <f t="shared" si="5"/>
        <v>116.35192301603104</v>
      </c>
    </row>
    <row r="47" spans="1:5" ht="15.75">
      <c r="A47" s="1">
        <v>151.82</v>
      </c>
      <c r="B47" s="1">
        <v>1.1101</v>
      </c>
      <c r="C47" s="1">
        <f t="shared" si="3"/>
        <v>1.0834510076315895</v>
      </c>
      <c r="D47" s="15">
        <f t="shared" si="4"/>
        <v>1.3262944321293189</v>
      </c>
      <c r="E47" s="1">
        <f t="shared" si="5"/>
        <v>117.1134432151157</v>
      </c>
    </row>
    <row r="48" spans="1:5" ht="15.75">
      <c r="A48" s="1">
        <v>153.81</v>
      </c>
      <c r="B48" s="1">
        <v>1.3035</v>
      </c>
      <c r="C48" s="1">
        <f t="shared" si="3"/>
        <v>1.2723757280047179</v>
      </c>
      <c r="D48" s="15">
        <f t="shared" si="4"/>
        <v>1.3271668879640028</v>
      </c>
      <c r="E48" s="1">
        <f t="shared" si="5"/>
        <v>118.61287785144305</v>
      </c>
    </row>
    <row r="49" spans="1:5" ht="15.75">
      <c r="A49" s="1">
        <v>154.82</v>
      </c>
      <c r="B49" s="1">
        <v>1.2386</v>
      </c>
      <c r="C49" s="1">
        <f aca="true" t="shared" si="6" ref="C49:C64">B49*(1+($I$28+$I$29*A49)/(1282900)+($I$30+A49*$I$31-$I$32)/400)</f>
        <v>1.2091061401668652</v>
      </c>
      <c r="D49" s="15">
        <f aca="true" t="shared" si="7" ref="D49:D64">G$18+G$20*A49</f>
        <v>1.327609692181606</v>
      </c>
      <c r="E49" s="1">
        <f t="shared" si="5"/>
        <v>119.37364361411257</v>
      </c>
    </row>
    <row r="50" spans="1:5" ht="15.75">
      <c r="A50" s="1">
        <v>156.1</v>
      </c>
      <c r="B50" s="1">
        <v>1.2825</v>
      </c>
      <c r="C50" s="1">
        <f t="shared" si="6"/>
        <v>1.252066765425988</v>
      </c>
      <c r="D50" s="15">
        <f t="shared" si="7"/>
        <v>1.3281708698039154</v>
      </c>
      <c r="E50" s="1">
        <f aca="true" t="shared" si="8" ref="E50:E65">E49+(A50-A49)/D50</f>
        <v>120.33737503534827</v>
      </c>
    </row>
    <row r="51" spans="1:5" ht="15.75">
      <c r="A51" s="1">
        <v>156.8</v>
      </c>
      <c r="B51" s="1">
        <v>1.2711</v>
      </c>
      <c r="C51" s="1">
        <f t="shared" si="6"/>
        <v>1.2409947274772781</v>
      </c>
      <c r="D51" s="15">
        <f t="shared" si="7"/>
        <v>1.3284777638161158</v>
      </c>
      <c r="E51" s="1">
        <f t="shared" si="8"/>
        <v>120.86429390374487</v>
      </c>
    </row>
    <row r="52" spans="1:5" ht="15.75">
      <c r="A52" s="1">
        <v>159.8</v>
      </c>
      <c r="B52" s="1">
        <v>1.3091</v>
      </c>
      <c r="C52" s="1">
        <f t="shared" si="6"/>
        <v>1.2783482696115052</v>
      </c>
      <c r="D52" s="15">
        <f t="shared" si="7"/>
        <v>1.3297930238684033</v>
      </c>
      <c r="E52" s="1">
        <f t="shared" si="8"/>
        <v>123.1202840812786</v>
      </c>
    </row>
    <row r="53" spans="1:5" ht="15.75">
      <c r="A53" s="1">
        <v>161.3</v>
      </c>
      <c r="B53" s="1">
        <v>1.8253</v>
      </c>
      <c r="C53" s="1">
        <f t="shared" si="6"/>
        <v>1.7825991132733894</v>
      </c>
      <c r="D53" s="15">
        <f t="shared" si="7"/>
        <v>1.3304506538945469</v>
      </c>
      <c r="E53" s="1">
        <f t="shared" si="8"/>
        <v>124.24772161201989</v>
      </c>
    </row>
    <row r="54" spans="1:5" ht="15.75">
      <c r="A54" s="1">
        <v>163.27</v>
      </c>
      <c r="B54" s="1">
        <v>1.2623</v>
      </c>
      <c r="C54" s="1">
        <f t="shared" si="6"/>
        <v>1.2329304250545956</v>
      </c>
      <c r="D54" s="15">
        <f t="shared" si="7"/>
        <v>1.3313143413288822</v>
      </c>
      <c r="E54" s="1">
        <f t="shared" si="8"/>
        <v>125.7274623004839</v>
      </c>
    </row>
    <row r="55" spans="1:5" ht="15.75">
      <c r="A55" s="1">
        <v>164.32</v>
      </c>
      <c r="B55" s="1">
        <v>1.3453</v>
      </c>
      <c r="C55" s="1">
        <f t="shared" si="6"/>
        <v>1.3140904842308863</v>
      </c>
      <c r="D55" s="15">
        <f t="shared" si="7"/>
        <v>1.3317746823471828</v>
      </c>
      <c r="E55" s="1">
        <f t="shared" si="8"/>
        <v>126.51588395612718</v>
      </c>
    </row>
    <row r="56" spans="1:5" ht="15.75">
      <c r="A56" s="1">
        <v>164.33</v>
      </c>
      <c r="B56" s="1">
        <v>1.4261</v>
      </c>
      <c r="C56" s="1">
        <f t="shared" si="6"/>
        <v>1.3930169316767045</v>
      </c>
      <c r="D56" s="15">
        <f t="shared" si="7"/>
        <v>1.331779066547357</v>
      </c>
      <c r="E56" s="1">
        <f t="shared" si="8"/>
        <v>126.5233927090812</v>
      </c>
    </row>
    <row r="57" spans="1:5" ht="15.75">
      <c r="A57" s="1">
        <v>164.84</v>
      </c>
      <c r="B57" s="1">
        <v>1.2428</v>
      </c>
      <c r="C57" s="1">
        <f t="shared" si="6"/>
        <v>1.214010097104806</v>
      </c>
      <c r="D57" s="15">
        <f t="shared" si="7"/>
        <v>1.3320026607562458</v>
      </c>
      <c r="E57" s="1">
        <f t="shared" si="8"/>
        <v>126.90627482713225</v>
      </c>
    </row>
    <row r="58" spans="1:5" ht="15.75">
      <c r="A58" s="1">
        <v>165.49</v>
      </c>
      <c r="B58" s="1">
        <v>1.2176</v>
      </c>
      <c r="C58" s="1">
        <f t="shared" si="6"/>
        <v>1.1894449601756023</v>
      </c>
      <c r="D58" s="15">
        <f t="shared" si="7"/>
        <v>1.3322876337675749</v>
      </c>
      <c r="E58" s="1">
        <f t="shared" si="8"/>
        <v>127.39415746112614</v>
      </c>
    </row>
    <row r="59" spans="1:5" ht="15.75">
      <c r="A59" s="1">
        <v>166.8</v>
      </c>
      <c r="B59" s="1">
        <v>1.2164</v>
      </c>
      <c r="C59" s="1">
        <f t="shared" si="6"/>
        <v>1.1883755851099522</v>
      </c>
      <c r="D59" s="15">
        <f t="shared" si="7"/>
        <v>1.332861963990407</v>
      </c>
      <c r="E59" s="1">
        <f t="shared" si="8"/>
        <v>128.3770049242483</v>
      </c>
    </row>
    <row r="60" spans="1:5" ht="15.75">
      <c r="A60" s="1">
        <v>167.82</v>
      </c>
      <c r="B60" s="1">
        <v>1.1565</v>
      </c>
      <c r="C60" s="1">
        <f t="shared" si="6"/>
        <v>1.1299317681966186</v>
      </c>
      <c r="D60" s="15">
        <f t="shared" si="7"/>
        <v>1.3333091524081846</v>
      </c>
      <c r="E60" s="1">
        <f t="shared" si="8"/>
        <v>129.1420187983057</v>
      </c>
    </row>
    <row r="61" spans="1:5" ht="15.75">
      <c r="A61" s="1">
        <v>169.37</v>
      </c>
      <c r="B61" s="1">
        <v>1.2051</v>
      </c>
      <c r="C61" s="1">
        <f t="shared" si="6"/>
        <v>1.17753587594189</v>
      </c>
      <c r="D61" s="15">
        <f t="shared" si="7"/>
        <v>1.3339887034351998</v>
      </c>
      <c r="E61" s="1">
        <f t="shared" si="8"/>
        <v>130.30394767821943</v>
      </c>
    </row>
    <row r="62" spans="1:5" ht="15.75">
      <c r="A62" s="1">
        <v>176.07</v>
      </c>
      <c r="B62" s="1">
        <v>1.1465</v>
      </c>
      <c r="C62" s="1">
        <f t="shared" si="6"/>
        <v>1.1207721557935515</v>
      </c>
      <c r="D62" s="15">
        <f t="shared" si="7"/>
        <v>1.3369261175519747</v>
      </c>
      <c r="E62" s="1">
        <f t="shared" si="8"/>
        <v>135.3154437601931</v>
      </c>
    </row>
    <row r="63" spans="1:5" ht="15.75">
      <c r="A63" s="1">
        <v>177.57</v>
      </c>
      <c r="B63" s="1">
        <v>1.4019</v>
      </c>
      <c r="C63" s="1">
        <f t="shared" si="6"/>
        <v>1.370576656232977</v>
      </c>
      <c r="D63" s="15">
        <f t="shared" si="7"/>
        <v>1.3375837475781185</v>
      </c>
      <c r="E63" s="1">
        <f t="shared" si="8"/>
        <v>136.4368688692496</v>
      </c>
    </row>
    <row r="64" spans="1:5" ht="15.75">
      <c r="A64" s="1">
        <v>179.07</v>
      </c>
      <c r="B64" s="1">
        <v>1.3189</v>
      </c>
      <c r="C64" s="1">
        <f t="shared" si="6"/>
        <v>1.2895588903939526</v>
      </c>
      <c r="D64" s="15">
        <f t="shared" si="7"/>
        <v>1.338241377604262</v>
      </c>
      <c r="E64" s="1">
        <f t="shared" si="8"/>
        <v>137.55774289474513</v>
      </c>
    </row>
    <row r="65" spans="1:5" ht="15.75">
      <c r="A65" s="1">
        <v>180.57</v>
      </c>
      <c r="B65" s="1">
        <v>1.1807</v>
      </c>
      <c r="C65" s="1">
        <f aca="true" t="shared" si="9" ref="C65:C80">B65*(1+($I$28+$I$29*A65)/(1282900)+($I$30+A65*$I$31-$I$32)/400)</f>
        <v>1.1545477184286965</v>
      </c>
      <c r="D65" s="15">
        <f aca="true" t="shared" si="10" ref="D65:D80">G$18+G$20*A65</f>
        <v>1.3388990076304057</v>
      </c>
      <c r="E65" s="1">
        <f t="shared" si="8"/>
        <v>138.67806637803363</v>
      </c>
    </row>
    <row r="66" spans="1:5" ht="15.75">
      <c r="A66" s="1">
        <v>181.8</v>
      </c>
      <c r="B66" s="1">
        <v>1.2316</v>
      </c>
      <c r="C66" s="1">
        <f t="shared" si="9"/>
        <v>1.2044180944020086</v>
      </c>
      <c r="D66" s="15">
        <f t="shared" si="10"/>
        <v>1.3394382642518436</v>
      </c>
      <c r="E66" s="1">
        <f aca="true" t="shared" si="11" ref="E66:E81">E65+(A66-A65)/D66</f>
        <v>139.59636178053734</v>
      </c>
    </row>
    <row r="67" spans="1:5" ht="15.75">
      <c r="A67" s="1">
        <v>182.33</v>
      </c>
      <c r="B67" s="1">
        <v>1.2393</v>
      </c>
      <c r="C67" s="1">
        <f t="shared" si="9"/>
        <v>1.211990557830693</v>
      </c>
      <c r="D67" s="15">
        <f t="shared" si="10"/>
        <v>1.339670626861081</v>
      </c>
      <c r="E67" s="1">
        <f t="shared" si="11"/>
        <v>139.99198141223877</v>
      </c>
    </row>
    <row r="68" spans="1:5" ht="15.75">
      <c r="A68" s="1">
        <v>183.3</v>
      </c>
      <c r="B68" s="1">
        <v>1.4215</v>
      </c>
      <c r="C68" s="1">
        <f t="shared" si="9"/>
        <v>1.3902645854138442</v>
      </c>
      <c r="D68" s="15">
        <f t="shared" si="10"/>
        <v>1.3400958942779873</v>
      </c>
      <c r="E68" s="1">
        <f t="shared" si="11"/>
        <v>140.71581020997016</v>
      </c>
    </row>
    <row r="69" spans="1:5" ht="15.75">
      <c r="A69" s="1">
        <v>183.83</v>
      </c>
      <c r="B69" s="1">
        <v>1.2269</v>
      </c>
      <c r="C69" s="1">
        <f t="shared" si="9"/>
        <v>1.1999826212792712</v>
      </c>
      <c r="D69" s="15">
        <f t="shared" si="10"/>
        <v>1.3403282568872246</v>
      </c>
      <c r="E69" s="1">
        <f t="shared" si="11"/>
        <v>141.1112357314994</v>
      </c>
    </row>
    <row r="70" spans="1:5" ht="15.75">
      <c r="A70" s="1">
        <v>185.31</v>
      </c>
      <c r="B70" s="1">
        <v>1.164</v>
      </c>
      <c r="C70" s="1">
        <f t="shared" si="9"/>
        <v>1.1385738263593257</v>
      </c>
      <c r="D70" s="15">
        <f t="shared" si="10"/>
        <v>1.3409771185130197</v>
      </c>
      <c r="E70" s="1">
        <f t="shared" si="11"/>
        <v>142.21490855303205</v>
      </c>
    </row>
    <row r="71" spans="1:5" ht="15.75">
      <c r="A71" s="1">
        <v>185.7</v>
      </c>
      <c r="B71" s="1">
        <v>1.2663</v>
      </c>
      <c r="C71" s="1">
        <f t="shared" si="9"/>
        <v>1.2386710903444005</v>
      </c>
      <c r="D71" s="15">
        <f t="shared" si="10"/>
        <v>1.341148102319817</v>
      </c>
      <c r="E71" s="1">
        <f t="shared" si="11"/>
        <v>142.50570417756106</v>
      </c>
    </row>
    <row r="72" spans="1:5" ht="15.75">
      <c r="A72" s="1">
        <v>186.63</v>
      </c>
      <c r="B72" s="1">
        <v>1.3514</v>
      </c>
      <c r="C72" s="1">
        <f t="shared" si="9"/>
        <v>1.3219954667282496</v>
      </c>
      <c r="D72" s="15">
        <f t="shared" si="10"/>
        <v>1.3415558329360262</v>
      </c>
      <c r="E72" s="1">
        <f t="shared" si="11"/>
        <v>143.19892914604014</v>
      </c>
    </row>
    <row r="73" spans="1:5" ht="15.75">
      <c r="A73" s="1">
        <v>187.44</v>
      </c>
      <c r="B73" s="1">
        <v>1.4505</v>
      </c>
      <c r="C73" s="1">
        <f t="shared" si="9"/>
        <v>1.4190150453128234</v>
      </c>
      <c r="D73" s="15">
        <f t="shared" si="10"/>
        <v>1.3419109531501436</v>
      </c>
      <c r="E73" s="1">
        <f t="shared" si="11"/>
        <v>143.80254594944913</v>
      </c>
    </row>
    <row r="74" spans="1:5" ht="15.75">
      <c r="A74" s="1">
        <v>194.8</v>
      </c>
      <c r="B74" s="1">
        <v>1.4027</v>
      </c>
      <c r="C74" s="1">
        <f t="shared" si="9"/>
        <v>1.3729191244982708</v>
      </c>
      <c r="D74" s="15">
        <f t="shared" si="10"/>
        <v>1.345137724478422</v>
      </c>
      <c r="E74" s="1">
        <f t="shared" si="11"/>
        <v>149.27410463527355</v>
      </c>
    </row>
    <row r="75" spans="1:5" ht="15.75">
      <c r="A75" s="1">
        <v>196.3</v>
      </c>
      <c r="B75" s="1">
        <v>1.5916</v>
      </c>
      <c r="C75" s="1">
        <f t="shared" si="9"/>
        <v>1.5579627010053043</v>
      </c>
      <c r="D75" s="15">
        <f t="shared" si="10"/>
        <v>1.3457953545045656</v>
      </c>
      <c r="E75" s="1">
        <f t="shared" si="11"/>
        <v>150.38868717189717</v>
      </c>
    </row>
    <row r="76" spans="1:5" ht="15.75">
      <c r="A76" s="1">
        <v>197.8</v>
      </c>
      <c r="B76" s="1">
        <v>1.2411</v>
      </c>
      <c r="C76" s="1">
        <f t="shared" si="9"/>
        <v>1.2149904514311491</v>
      </c>
      <c r="D76" s="15">
        <f t="shared" si="10"/>
        <v>1.3464529845307094</v>
      </c>
      <c r="E76" s="1">
        <f t="shared" si="11"/>
        <v>151.5027253278769</v>
      </c>
    </row>
    <row r="77" spans="1:5" ht="15.75">
      <c r="A77" s="1">
        <v>199.3</v>
      </c>
      <c r="B77" s="1">
        <v>1.2318</v>
      </c>
      <c r="C77" s="1">
        <f t="shared" si="9"/>
        <v>1.2060053887833566</v>
      </c>
      <c r="D77" s="15">
        <f t="shared" si="10"/>
        <v>1.347110614556853</v>
      </c>
      <c r="E77" s="1">
        <f t="shared" si="11"/>
        <v>152.61621963472226</v>
      </c>
    </row>
    <row r="78" spans="1:5" ht="15.75">
      <c r="A78" s="1">
        <v>200.5</v>
      </c>
      <c r="B78" s="1">
        <v>1.1645</v>
      </c>
      <c r="C78" s="1">
        <f t="shared" si="9"/>
        <v>1.1402049075718665</v>
      </c>
      <c r="D78" s="15">
        <f t="shared" si="10"/>
        <v>1.347636718577768</v>
      </c>
      <c r="E78" s="1">
        <f t="shared" si="11"/>
        <v>153.5066673224837</v>
      </c>
    </row>
    <row r="79" spans="1:5" ht="15.75">
      <c r="A79" s="1">
        <v>200.94</v>
      </c>
      <c r="B79" s="1">
        <v>1.1947</v>
      </c>
      <c r="C79" s="1">
        <f t="shared" si="9"/>
        <v>1.1698087792620848</v>
      </c>
      <c r="D79" s="15">
        <f t="shared" si="10"/>
        <v>1.3478296233854368</v>
      </c>
      <c r="E79" s="1">
        <f t="shared" si="11"/>
        <v>153.83311807884476</v>
      </c>
    </row>
    <row r="80" spans="1:5" ht="15.75">
      <c r="A80" s="1">
        <v>202</v>
      </c>
      <c r="B80" s="1">
        <v>1.314</v>
      </c>
      <c r="C80" s="1">
        <f t="shared" si="9"/>
        <v>1.2867131221837038</v>
      </c>
      <c r="D80" s="15">
        <f t="shared" si="10"/>
        <v>1.3482943486039116</v>
      </c>
      <c r="E80" s="1">
        <f t="shared" si="11"/>
        <v>154.61929655767437</v>
      </c>
    </row>
    <row r="81" spans="1:5" ht="15.75">
      <c r="A81" s="1">
        <v>202.5</v>
      </c>
      <c r="B81" s="1">
        <v>1.201</v>
      </c>
      <c r="C81" s="1">
        <f aca="true" t="shared" si="12" ref="C81:C96">B81*(1+($I$28+$I$29*A81)/(1282900)+($I$30+A81*$I$31-$I$32)/400)</f>
        <v>1.1760984794708533</v>
      </c>
      <c r="D81" s="15">
        <f aca="true" t="shared" si="13" ref="D81:D96">G$18+G$20*A81</f>
        <v>1.3485135586126262</v>
      </c>
      <c r="E81" s="1">
        <f t="shared" si="11"/>
        <v>154.99007518040798</v>
      </c>
    </row>
    <row r="82" spans="1:5" ht="15.75">
      <c r="A82" s="1">
        <v>204.7</v>
      </c>
      <c r="B82" s="1">
        <v>1.141</v>
      </c>
      <c r="C82" s="1">
        <f t="shared" si="12"/>
        <v>1.1175045797344831</v>
      </c>
      <c r="D82" s="15">
        <f t="shared" si="13"/>
        <v>1.3494780826509702</v>
      </c>
      <c r="E82" s="1">
        <f aca="true" t="shared" si="14" ref="E82:E97">E81+(A82-A81)/D82</f>
        <v>156.62033507738846</v>
      </c>
    </row>
    <row r="83" spans="1:5" ht="15.75">
      <c r="A83" s="1">
        <v>205.8</v>
      </c>
      <c r="B83" s="1">
        <v>1.1781</v>
      </c>
      <c r="C83" s="1">
        <f t="shared" si="12"/>
        <v>1.1539242834179717</v>
      </c>
      <c r="D83" s="15">
        <f t="shared" si="13"/>
        <v>1.3499603446701423</v>
      </c>
      <c r="E83" s="1">
        <f t="shared" si="14"/>
        <v>157.4351738275362</v>
      </c>
    </row>
    <row r="84" spans="1:5" ht="15.75">
      <c r="A84" s="1">
        <v>213.8</v>
      </c>
      <c r="B84" s="1">
        <v>1.6195</v>
      </c>
      <c r="C84" s="1">
        <f t="shared" si="12"/>
        <v>1.5871027934372781</v>
      </c>
      <c r="D84" s="15">
        <f t="shared" si="13"/>
        <v>1.3534677048095751</v>
      </c>
      <c r="E84" s="1">
        <f t="shared" si="14"/>
        <v>163.34591700343307</v>
      </c>
    </row>
    <row r="85" spans="1:5" ht="15.75">
      <c r="A85" s="1">
        <v>223.1</v>
      </c>
      <c r="B85" s="1">
        <v>1.829</v>
      </c>
      <c r="C85" s="1">
        <f t="shared" si="12"/>
        <v>1.7935100238514712</v>
      </c>
      <c r="D85" s="15">
        <f t="shared" si="13"/>
        <v>1.3575450109716658</v>
      </c>
      <c r="E85" s="1">
        <f t="shared" si="14"/>
        <v>170.19651858558134</v>
      </c>
    </row>
    <row r="86" spans="1:5" ht="15.75">
      <c r="A86" s="1">
        <v>232.8</v>
      </c>
      <c r="B86" s="1">
        <v>1.609</v>
      </c>
      <c r="C86" s="1">
        <f t="shared" si="12"/>
        <v>1.578786533449545</v>
      </c>
      <c r="D86" s="15">
        <f t="shared" si="13"/>
        <v>1.361797685140728</v>
      </c>
      <c r="E86" s="1">
        <f t="shared" si="14"/>
        <v>177.31945623325228</v>
      </c>
    </row>
    <row r="87" spans="1:5" ht="15.75">
      <c r="A87" s="1">
        <v>242.85</v>
      </c>
      <c r="B87" s="1">
        <v>1.2645</v>
      </c>
      <c r="C87" s="1">
        <f t="shared" si="12"/>
        <v>1.2415759379079883</v>
      </c>
      <c r="D87" s="15">
        <f t="shared" si="13"/>
        <v>1.3662038063158908</v>
      </c>
      <c r="E87" s="1">
        <f t="shared" si="14"/>
        <v>184.67560613822207</v>
      </c>
    </row>
    <row r="88" spans="1:5" ht="15.75">
      <c r="A88" s="1">
        <v>243.9</v>
      </c>
      <c r="B88" s="1">
        <v>1.4649</v>
      </c>
      <c r="C88" s="1">
        <f t="shared" si="12"/>
        <v>1.4384421996914802</v>
      </c>
      <c r="D88" s="15">
        <f t="shared" si="13"/>
        <v>1.3666641473341912</v>
      </c>
      <c r="E88" s="1">
        <f t="shared" si="14"/>
        <v>185.443900237433</v>
      </c>
    </row>
    <row r="89" spans="1:5" ht="15.75">
      <c r="A89" s="1">
        <v>252.35</v>
      </c>
      <c r="B89" s="1">
        <v>1.8152</v>
      </c>
      <c r="C89" s="1">
        <f t="shared" si="12"/>
        <v>1.7834056381655705</v>
      </c>
      <c r="D89" s="15">
        <f t="shared" si="13"/>
        <v>1.3703687964814673</v>
      </c>
      <c r="E89" s="1">
        <f t="shared" si="14"/>
        <v>191.61012353564007</v>
      </c>
    </row>
    <row r="90" spans="1:5" ht="15.75">
      <c r="A90" s="1">
        <v>253.3</v>
      </c>
      <c r="B90" s="1">
        <v>1.6195</v>
      </c>
      <c r="C90" s="1">
        <f t="shared" si="12"/>
        <v>1.5912327745663812</v>
      </c>
      <c r="D90" s="15">
        <f t="shared" si="13"/>
        <v>1.3707852954980249</v>
      </c>
      <c r="E90" s="1">
        <f t="shared" si="14"/>
        <v>192.30315694001058</v>
      </c>
    </row>
    <row r="91" spans="1:5" ht="15.75">
      <c r="A91" s="1">
        <v>255.35</v>
      </c>
      <c r="B91" s="1">
        <v>1.3518</v>
      </c>
      <c r="C91" s="1">
        <f t="shared" si="12"/>
        <v>1.3283841991617837</v>
      </c>
      <c r="D91" s="15">
        <f t="shared" si="13"/>
        <v>1.3716840565337545</v>
      </c>
      <c r="E91" s="1">
        <f t="shared" si="14"/>
        <v>193.79767019197644</v>
      </c>
    </row>
    <row r="92" spans="1:5" ht="15.75">
      <c r="A92" s="1">
        <v>256.3</v>
      </c>
      <c r="B92" s="1">
        <v>1.5995</v>
      </c>
      <c r="C92" s="1">
        <f t="shared" si="12"/>
        <v>1.5718916561955847</v>
      </c>
      <c r="D92" s="15">
        <f t="shared" si="13"/>
        <v>1.3721005555503123</v>
      </c>
      <c r="E92" s="1">
        <f t="shared" si="14"/>
        <v>194.4900392724765</v>
      </c>
    </row>
    <row r="93" spans="1:5" ht="15.75">
      <c r="A93" s="1">
        <v>261.85</v>
      </c>
      <c r="B93" s="1">
        <v>1.6358</v>
      </c>
      <c r="C93" s="1">
        <f t="shared" si="12"/>
        <v>1.6081512250910315</v>
      </c>
      <c r="D93" s="15">
        <f t="shared" si="13"/>
        <v>1.3745337866470437</v>
      </c>
      <c r="E93" s="1">
        <f t="shared" si="14"/>
        <v>198.52777195967246</v>
      </c>
    </row>
    <row r="94" spans="1:5" ht="15.75">
      <c r="A94" s="1">
        <v>262.8</v>
      </c>
      <c r="B94" s="1">
        <v>1.3433</v>
      </c>
      <c r="C94" s="1">
        <f t="shared" si="12"/>
        <v>1.3206775350205004</v>
      </c>
      <c r="D94" s="15">
        <f t="shared" si="13"/>
        <v>1.3749502856636013</v>
      </c>
      <c r="E94" s="1">
        <f t="shared" si="14"/>
        <v>199.21870603191167</v>
      </c>
    </row>
    <row r="95" spans="1:5" ht="15.75">
      <c r="A95" s="1">
        <v>264.3</v>
      </c>
      <c r="B95" s="1">
        <v>1.2859</v>
      </c>
      <c r="C95" s="1">
        <f t="shared" si="12"/>
        <v>1.264368734689359</v>
      </c>
      <c r="D95" s="15">
        <f t="shared" si="13"/>
        <v>1.3756079156897452</v>
      </c>
      <c r="E95" s="1">
        <f t="shared" si="14"/>
        <v>200.3091330226926</v>
      </c>
    </row>
    <row r="96" spans="1:5" ht="15.75">
      <c r="A96" s="1">
        <v>271.3</v>
      </c>
      <c r="B96" s="1">
        <v>1.5017</v>
      </c>
      <c r="C96" s="1">
        <f t="shared" si="12"/>
        <v>1.4772340117754512</v>
      </c>
      <c r="D96" s="15">
        <f t="shared" si="13"/>
        <v>1.3786768558117488</v>
      </c>
      <c r="E96" s="1">
        <f t="shared" si="14"/>
        <v>205.38646493734092</v>
      </c>
    </row>
    <row r="97" spans="1:5" ht="15.75">
      <c r="A97" s="1">
        <v>272.3</v>
      </c>
      <c r="B97" s="1">
        <v>1.1323</v>
      </c>
      <c r="C97" s="1">
        <f aca="true" t="shared" si="15" ref="C97:C112">B97*(1+($I$28+$I$29*A97)/(1282900)+($I$30+A97*$I$31-$I$32)/400)</f>
        <v>1.1139254507424463</v>
      </c>
      <c r="D97" s="15">
        <f aca="true" t="shared" si="16" ref="D97:D112">G$18+G$20*A97</f>
        <v>1.379115275829178</v>
      </c>
      <c r="E97" s="1">
        <f t="shared" si="14"/>
        <v>206.111567484986</v>
      </c>
    </row>
    <row r="98" spans="1:5" ht="15.75">
      <c r="A98" s="1">
        <v>274.3</v>
      </c>
      <c r="B98" s="1">
        <v>1.3233</v>
      </c>
      <c r="C98" s="1">
        <f t="shared" si="15"/>
        <v>1.3019968398223678</v>
      </c>
      <c r="D98" s="15">
        <f t="shared" si="16"/>
        <v>1.3799921158640363</v>
      </c>
      <c r="E98" s="1">
        <f aca="true" t="shared" si="17" ref="E98:E113">E97+(A98-A97)/D98</f>
        <v>207.5608511272681</v>
      </c>
    </row>
    <row r="99" spans="1:5" ht="15.75">
      <c r="A99" s="1">
        <v>275.3</v>
      </c>
      <c r="B99" s="1">
        <v>1.1726</v>
      </c>
      <c r="C99" s="1">
        <f t="shared" si="15"/>
        <v>1.153798589683751</v>
      </c>
      <c r="D99" s="15">
        <f t="shared" si="16"/>
        <v>1.3804305358814652</v>
      </c>
      <c r="E99" s="1">
        <f t="shared" si="17"/>
        <v>208.28526280464487</v>
      </c>
    </row>
    <row r="100" spans="1:5" ht="15.75">
      <c r="A100" s="1">
        <v>277.3</v>
      </c>
      <c r="B100" s="1">
        <v>1.0513</v>
      </c>
      <c r="C100" s="1">
        <f t="shared" si="15"/>
        <v>1.034579253762167</v>
      </c>
      <c r="D100" s="15">
        <f t="shared" si="16"/>
        <v>1.3813073759163235</v>
      </c>
      <c r="E100" s="1">
        <f t="shared" si="17"/>
        <v>209.73316646089899</v>
      </c>
    </row>
    <row r="101" spans="1:5" ht="15.75">
      <c r="A101" s="1">
        <v>278.3</v>
      </c>
      <c r="B101" s="1">
        <v>1.4286</v>
      </c>
      <c r="C101" s="1">
        <f t="shared" si="15"/>
        <v>1.405970593752165</v>
      </c>
      <c r="D101" s="15">
        <f t="shared" si="16"/>
        <v>1.3817457959337527</v>
      </c>
      <c r="E101" s="1">
        <f t="shared" si="17"/>
        <v>210.45688858326247</v>
      </c>
    </row>
    <row r="102" spans="1:5" ht="15.75">
      <c r="A102" s="1">
        <v>279.5</v>
      </c>
      <c r="B102" s="1">
        <v>1.1996</v>
      </c>
      <c r="C102" s="1">
        <f t="shared" si="15"/>
        <v>1.1806909518269055</v>
      </c>
      <c r="D102" s="15">
        <f t="shared" si="16"/>
        <v>1.3822718999546675</v>
      </c>
      <c r="E102" s="1">
        <f t="shared" si="17"/>
        <v>211.32502458460877</v>
      </c>
    </row>
    <row r="103" spans="1:5" ht="15.75">
      <c r="A103" s="1">
        <v>280.8</v>
      </c>
      <c r="B103" s="1">
        <v>1.6881</v>
      </c>
      <c r="C103" s="1">
        <f t="shared" si="15"/>
        <v>1.6616325077345897</v>
      </c>
      <c r="D103" s="15">
        <f t="shared" si="16"/>
        <v>1.3828418459773255</v>
      </c>
      <c r="E103" s="1">
        <f t="shared" si="17"/>
        <v>212.26511762835176</v>
      </c>
    </row>
    <row r="104" spans="1:5" ht="15.75">
      <c r="A104" s="1">
        <v>281.82</v>
      </c>
      <c r="B104" s="1">
        <v>1.46</v>
      </c>
      <c r="C104" s="1">
        <f t="shared" si="15"/>
        <v>1.437205001066498</v>
      </c>
      <c r="D104" s="15">
        <f t="shared" si="16"/>
        <v>1.3832890343951032</v>
      </c>
      <c r="E104" s="1">
        <f t="shared" si="17"/>
        <v>213.00249063908052</v>
      </c>
    </row>
    <row r="105" spans="1:5" ht="15.75">
      <c r="A105" s="1">
        <v>283.8</v>
      </c>
      <c r="B105" s="1">
        <v>1.2892</v>
      </c>
      <c r="C105" s="1">
        <f t="shared" si="15"/>
        <v>1.2692365030359996</v>
      </c>
      <c r="D105" s="15">
        <f t="shared" si="16"/>
        <v>1.3841571060296127</v>
      </c>
      <c r="E105" s="1">
        <f t="shared" si="17"/>
        <v>214.43296409572415</v>
      </c>
    </row>
    <row r="106" spans="1:5" ht="15.75">
      <c r="A106" s="1">
        <v>286.8</v>
      </c>
      <c r="B106" s="1">
        <v>1.1423</v>
      </c>
      <c r="C106" s="1">
        <f t="shared" si="15"/>
        <v>1.1248325202834124</v>
      </c>
      <c r="D106" s="15">
        <f t="shared" si="16"/>
        <v>1.3854723660819</v>
      </c>
      <c r="E106" s="1">
        <f t="shared" si="17"/>
        <v>216.59829057457983</v>
      </c>
    </row>
    <row r="107" spans="1:5" ht="15.75">
      <c r="A107" s="1">
        <v>290.3</v>
      </c>
      <c r="B107" s="1">
        <v>1.2285</v>
      </c>
      <c r="C107" s="1">
        <f t="shared" si="15"/>
        <v>1.2099919890519013</v>
      </c>
      <c r="D107" s="15">
        <f t="shared" si="16"/>
        <v>1.387006836142902</v>
      </c>
      <c r="E107" s="1">
        <f t="shared" si="17"/>
        <v>219.12171000467657</v>
      </c>
    </row>
    <row r="108" spans="1:5" ht="15.75">
      <c r="A108" s="1">
        <v>291.52</v>
      </c>
      <c r="B108" s="1">
        <v>1.9146</v>
      </c>
      <c r="C108" s="1">
        <f t="shared" si="15"/>
        <v>1.8859063270967735</v>
      </c>
      <c r="D108" s="15">
        <f t="shared" si="16"/>
        <v>1.3875417085641655</v>
      </c>
      <c r="E108" s="1">
        <f t="shared" si="17"/>
        <v>220.0009628534161</v>
      </c>
    </row>
    <row r="109" spans="1:5" ht="15.75">
      <c r="A109" s="1">
        <v>292.77</v>
      </c>
      <c r="B109" s="1">
        <v>1.4052</v>
      </c>
      <c r="C109" s="1">
        <f t="shared" si="15"/>
        <v>1.3842539898858555</v>
      </c>
      <c r="D109" s="15">
        <f t="shared" si="16"/>
        <v>1.388089733585952</v>
      </c>
      <c r="E109" s="1">
        <f t="shared" si="17"/>
        <v>220.9014810041921</v>
      </c>
    </row>
    <row r="110" spans="1:5" ht="15.75">
      <c r="A110" s="1">
        <v>299.8</v>
      </c>
      <c r="B110" s="1">
        <v>1.1338</v>
      </c>
      <c r="C110" s="1">
        <f t="shared" si="15"/>
        <v>1.117414087928796</v>
      </c>
      <c r="D110" s="15">
        <f t="shared" si="16"/>
        <v>1.3911718263084785</v>
      </c>
      <c r="E110" s="1">
        <f t="shared" si="17"/>
        <v>225.95477482962443</v>
      </c>
    </row>
    <row r="111" spans="1:5" ht="15.75">
      <c r="A111" s="1">
        <v>300.82</v>
      </c>
      <c r="B111" s="1">
        <v>1.4996</v>
      </c>
      <c r="C111" s="1">
        <f t="shared" si="15"/>
        <v>1.4780262226178746</v>
      </c>
      <c r="D111" s="15">
        <f t="shared" si="16"/>
        <v>1.3916190147262562</v>
      </c>
      <c r="E111" s="1">
        <f t="shared" si="17"/>
        <v>226.6877340585558</v>
      </c>
    </row>
    <row r="112" spans="1:5" ht="15.75">
      <c r="A112" s="1">
        <v>310.32</v>
      </c>
      <c r="B112" s="1">
        <v>1.7773</v>
      </c>
      <c r="C112" s="1">
        <f t="shared" si="15"/>
        <v>1.7528212018856735</v>
      </c>
      <c r="D112" s="15">
        <f t="shared" si="16"/>
        <v>1.3957840048918326</v>
      </c>
      <c r="E112" s="1">
        <f t="shared" si="17"/>
        <v>233.49394473779066</v>
      </c>
    </row>
    <row r="113" spans="1:5" ht="15.75">
      <c r="A113" s="1">
        <v>312.3</v>
      </c>
      <c r="B113" s="1">
        <v>1.4569</v>
      </c>
      <c r="C113" s="1">
        <f aca="true" t="shared" si="18" ref="C113:C128">B113*(1+($I$28+$I$29*A113)/(1282900)+($I$30+A113*$I$31-$I$32)/400)</f>
        <v>1.437020315801642</v>
      </c>
      <c r="D113" s="15">
        <f aca="true" t="shared" si="19" ref="D113:D128">G$18+G$20*A113</f>
        <v>1.3966520765263424</v>
      </c>
      <c r="E113" s="1">
        <f t="shared" si="17"/>
        <v>234.91162064525398</v>
      </c>
    </row>
    <row r="114" spans="1:5" ht="15.75">
      <c r="A114" s="1">
        <v>318.3</v>
      </c>
      <c r="B114" s="1">
        <v>1.5624</v>
      </c>
      <c r="C114" s="1">
        <f t="shared" si="18"/>
        <v>1.5416859680766684</v>
      </c>
      <c r="D114" s="15">
        <f t="shared" si="19"/>
        <v>1.399282596630917</v>
      </c>
      <c r="E114" s="1">
        <f aca="true" t="shared" si="20" ref="E114:E129">E113+(A114-A113)/D114</f>
        <v>239.1995321896742</v>
      </c>
    </row>
    <row r="115" spans="1:5" ht="15.75">
      <c r="A115" s="1">
        <v>319.8</v>
      </c>
      <c r="B115" s="1">
        <v>1.2777</v>
      </c>
      <c r="C115" s="1">
        <f t="shared" si="18"/>
        <v>1.2608842062928072</v>
      </c>
      <c r="D115" s="15">
        <f t="shared" si="19"/>
        <v>1.3999402266570606</v>
      </c>
      <c r="E115" s="1">
        <f t="shared" si="20"/>
        <v>240.27100650796123</v>
      </c>
    </row>
    <row r="116" spans="1:5" ht="15.75">
      <c r="A116" s="1">
        <v>321.3</v>
      </c>
      <c r="B116" s="1">
        <v>1.5483</v>
      </c>
      <c r="C116" s="1">
        <f t="shared" si="18"/>
        <v>1.5280727826951355</v>
      </c>
      <c r="D116" s="15">
        <f t="shared" si="19"/>
        <v>1.4005978566832042</v>
      </c>
      <c r="E116" s="1">
        <f t="shared" si="20"/>
        <v>241.34197773131595</v>
      </c>
    </row>
    <row r="117" spans="1:5" ht="15.75">
      <c r="A117" s="1">
        <v>322.4</v>
      </c>
      <c r="B117" s="1">
        <v>1.3</v>
      </c>
      <c r="C117" s="1">
        <f t="shared" si="18"/>
        <v>1.2831089323366878</v>
      </c>
      <c r="D117" s="15">
        <f t="shared" si="19"/>
        <v>1.4010801187023763</v>
      </c>
      <c r="E117" s="1">
        <f t="shared" si="20"/>
        <v>242.12708629528498</v>
      </c>
    </row>
    <row r="118" spans="1:5" ht="15.75">
      <c r="A118" s="1">
        <v>328.3</v>
      </c>
      <c r="B118" s="1">
        <v>1.1821</v>
      </c>
      <c r="C118" s="1">
        <f t="shared" si="18"/>
        <v>1.1671910955974498</v>
      </c>
      <c r="D118" s="15">
        <f t="shared" si="19"/>
        <v>1.4036667968052081</v>
      </c>
      <c r="E118" s="1">
        <f t="shared" si="20"/>
        <v>246.33036303690815</v>
      </c>
    </row>
    <row r="119" spans="1:5" ht="15.75">
      <c r="A119" s="1">
        <v>329.8</v>
      </c>
      <c r="B119" s="1">
        <v>1.285</v>
      </c>
      <c r="C119" s="1">
        <f t="shared" si="18"/>
        <v>1.268917739496043</v>
      </c>
      <c r="D119" s="15">
        <f t="shared" si="19"/>
        <v>1.4043244268313517</v>
      </c>
      <c r="E119" s="1">
        <f t="shared" si="20"/>
        <v>247.39849228919533</v>
      </c>
    </row>
    <row r="120" spans="1:5" ht="15.75">
      <c r="A120" s="1">
        <v>331.3</v>
      </c>
      <c r="B120" s="1">
        <v>1.597</v>
      </c>
      <c r="C120" s="1">
        <f t="shared" si="18"/>
        <v>1.5771675974087491</v>
      </c>
      <c r="D120" s="15">
        <f t="shared" si="19"/>
        <v>1.4049820568574956</v>
      </c>
      <c r="E120" s="1">
        <f t="shared" si="20"/>
        <v>248.46612158216655</v>
      </c>
    </row>
    <row r="121" spans="1:5" ht="15.75">
      <c r="A121" s="1">
        <v>332.8</v>
      </c>
      <c r="B121" s="1">
        <v>1.465</v>
      </c>
      <c r="C121" s="1">
        <f t="shared" si="18"/>
        <v>1.4469487169328539</v>
      </c>
      <c r="D121" s="15">
        <f t="shared" si="19"/>
        <v>1.4056396868836392</v>
      </c>
      <c r="E121" s="1">
        <f t="shared" si="20"/>
        <v>249.5332513836348</v>
      </c>
    </row>
    <row r="122" spans="1:5" ht="15.75">
      <c r="A122" s="1">
        <v>334.3</v>
      </c>
      <c r="B122" s="1">
        <v>1.5647</v>
      </c>
      <c r="C122" s="1">
        <f t="shared" si="18"/>
        <v>1.5455717717637178</v>
      </c>
      <c r="D122" s="15">
        <f t="shared" si="19"/>
        <v>1.4062973169097828</v>
      </c>
      <c r="E122" s="1">
        <f t="shared" si="20"/>
        <v>250.59988216075675</v>
      </c>
    </row>
    <row r="123" spans="1:5" ht="15.75">
      <c r="A123" s="1">
        <v>335.32</v>
      </c>
      <c r="B123" s="1">
        <v>1.2562</v>
      </c>
      <c r="C123" s="1">
        <f t="shared" si="18"/>
        <v>1.2409258625766098</v>
      </c>
      <c r="D123" s="15">
        <f t="shared" si="19"/>
        <v>1.4067445053275605</v>
      </c>
      <c r="E123" s="1">
        <f t="shared" si="20"/>
        <v>251.32496052156574</v>
      </c>
    </row>
    <row r="124" spans="1:5" ht="15.75">
      <c r="A124" s="1">
        <v>337.83</v>
      </c>
      <c r="B124" s="1">
        <v>1.2164</v>
      </c>
      <c r="C124" s="1">
        <f t="shared" si="18"/>
        <v>1.2018069060449457</v>
      </c>
      <c r="D124" s="15">
        <f t="shared" si="19"/>
        <v>1.4078449395713075</v>
      </c>
      <c r="E124" s="1">
        <f t="shared" si="20"/>
        <v>253.10782731992515</v>
      </c>
    </row>
    <row r="125" spans="1:5" ht="15.75">
      <c r="A125" s="1">
        <v>338.8</v>
      </c>
      <c r="B125" s="1">
        <v>1.6456</v>
      </c>
      <c r="C125" s="1">
        <f t="shared" si="18"/>
        <v>1.6259608679820965</v>
      </c>
      <c r="D125" s="15">
        <f t="shared" si="19"/>
        <v>1.4082702069882138</v>
      </c>
      <c r="E125" s="1">
        <f t="shared" si="20"/>
        <v>253.7966155902348</v>
      </c>
    </row>
    <row r="126" spans="1:5" ht="15.75">
      <c r="A126" s="1">
        <v>340.83</v>
      </c>
      <c r="B126" s="1">
        <v>1.5351</v>
      </c>
      <c r="C126" s="1">
        <f t="shared" si="18"/>
        <v>1.5169807996547475</v>
      </c>
      <c r="D126" s="15">
        <f t="shared" si="19"/>
        <v>1.409160199623595</v>
      </c>
      <c r="E126" s="1">
        <f t="shared" si="20"/>
        <v>255.23718991282936</v>
      </c>
    </row>
    <row r="127" spans="1:5" ht="15.75">
      <c r="A127" s="1">
        <v>341.8</v>
      </c>
      <c r="B127" s="1">
        <v>1.573</v>
      </c>
      <c r="C127" s="1">
        <f t="shared" si="18"/>
        <v>1.5545319634751036</v>
      </c>
      <c r="D127" s="15">
        <f t="shared" si="19"/>
        <v>1.409585467040501</v>
      </c>
      <c r="E127" s="1">
        <f t="shared" si="20"/>
        <v>255.92533548660333</v>
      </c>
    </row>
    <row r="128" spans="1:5" ht="15.75">
      <c r="A128" s="1">
        <v>343.17</v>
      </c>
      <c r="B128" s="1">
        <v>1.2666</v>
      </c>
      <c r="C128" s="1">
        <f t="shared" si="18"/>
        <v>1.251841326380567</v>
      </c>
      <c r="D128" s="15">
        <f t="shared" si="19"/>
        <v>1.410186102464379</v>
      </c>
      <c r="E128" s="1">
        <f t="shared" si="20"/>
        <v>256.896838465966</v>
      </c>
    </row>
    <row r="129" spans="1:5" ht="15.75">
      <c r="A129" s="1">
        <v>344.67</v>
      </c>
      <c r="B129" s="1">
        <v>1.2686</v>
      </c>
      <c r="C129" s="1">
        <f aca="true" t="shared" si="21" ref="C129:C139">B129*(1+($I$28+$I$29*A129)/(1282900)+($I$30+A129*$I$31-$I$32)/400)</f>
        <v>1.2539408750471652</v>
      </c>
      <c r="D129" s="15">
        <f aca="true" t="shared" si="22" ref="D129:D139">G$18+G$20*A129</f>
        <v>1.4108437324905228</v>
      </c>
      <c r="E129" s="1">
        <f t="shared" si="20"/>
        <v>257.96003204683984</v>
      </c>
    </row>
    <row r="130" spans="1:5" ht="15.75">
      <c r="A130" s="1">
        <v>346.67</v>
      </c>
      <c r="B130" s="1">
        <v>1.305</v>
      </c>
      <c r="C130" s="1">
        <f t="shared" si="21"/>
        <v>1.2900887642002699</v>
      </c>
      <c r="D130" s="15">
        <f t="shared" si="22"/>
        <v>1.4117205725253807</v>
      </c>
      <c r="E130" s="1">
        <f aca="true" t="shared" si="23" ref="E130:E139">E129+(A130-A129)/D130</f>
        <v>259.3767430014888</v>
      </c>
    </row>
    <row r="131" spans="1:5" ht="15.75">
      <c r="A131" s="1">
        <v>348.17</v>
      </c>
      <c r="B131" s="1">
        <v>1.6057</v>
      </c>
      <c r="C131" s="1">
        <f t="shared" si="21"/>
        <v>1.5875083938518781</v>
      </c>
      <c r="D131" s="15">
        <f t="shared" si="22"/>
        <v>1.4123782025515246</v>
      </c>
      <c r="E131" s="1">
        <f t="shared" si="23"/>
        <v>260.43878148189737</v>
      </c>
    </row>
    <row r="132" spans="1:5" ht="15.75">
      <c r="A132" s="1">
        <v>350.1</v>
      </c>
      <c r="B132" s="1">
        <v>1.2301</v>
      </c>
      <c r="C132" s="1">
        <f t="shared" si="21"/>
        <v>1.2163169875549966</v>
      </c>
      <c r="D132" s="15">
        <f t="shared" si="22"/>
        <v>1.4132243531851627</v>
      </c>
      <c r="E132" s="1">
        <f t="shared" si="23"/>
        <v>261.8044528246322</v>
      </c>
    </row>
    <row r="133" spans="1:5" ht="15.75">
      <c r="A133" s="1">
        <v>351.6</v>
      </c>
      <c r="B133" s="1">
        <v>1.2376</v>
      </c>
      <c r="C133" s="1">
        <f t="shared" si="21"/>
        <v>1.2238528026054787</v>
      </c>
      <c r="D133" s="15">
        <f t="shared" si="22"/>
        <v>1.4138819832113063</v>
      </c>
      <c r="E133" s="1">
        <f t="shared" si="23"/>
        <v>262.86536173910406</v>
      </c>
    </row>
    <row r="134" spans="1:5" ht="15.75">
      <c r="A134" s="1">
        <v>353.1</v>
      </c>
      <c r="B134" s="1">
        <v>1.5603</v>
      </c>
      <c r="C134" s="1">
        <f t="shared" si="21"/>
        <v>1.543119369250891</v>
      </c>
      <c r="D134" s="15">
        <f t="shared" si="22"/>
        <v>1.4145396132374501</v>
      </c>
      <c r="E134" s="1">
        <f t="shared" si="23"/>
        <v>263.9257774291016</v>
      </c>
    </row>
    <row r="135" spans="1:5" ht="15.75">
      <c r="A135" s="1">
        <v>353.85</v>
      </c>
      <c r="B135" s="1">
        <v>1.1945</v>
      </c>
      <c r="C135" s="1">
        <f t="shared" si="21"/>
        <v>1.18140507086334</v>
      </c>
      <c r="D135" s="15">
        <f t="shared" si="22"/>
        <v>1.414868428250522</v>
      </c>
      <c r="E135" s="1">
        <f t="shared" si="23"/>
        <v>264.4558620539507</v>
      </c>
    </row>
    <row r="136" spans="1:5" ht="15.75">
      <c r="A136" s="1">
        <v>356.4</v>
      </c>
      <c r="B136" s="1">
        <v>1.5785</v>
      </c>
      <c r="C136" s="1">
        <f t="shared" si="21"/>
        <v>1.561455268397135</v>
      </c>
      <c r="D136" s="15">
        <f t="shared" si="22"/>
        <v>1.4159863992949662</v>
      </c>
      <c r="E136" s="1">
        <f t="shared" si="23"/>
        <v>266.2567268089156</v>
      </c>
    </row>
    <row r="137" spans="1:5" ht="15.75">
      <c r="A137" s="1">
        <v>365.34</v>
      </c>
      <c r="B137" s="1">
        <v>1.8459</v>
      </c>
      <c r="C137" s="1">
        <f t="shared" si="21"/>
        <v>1.8270332755851293</v>
      </c>
      <c r="D137" s="15">
        <f t="shared" si="22"/>
        <v>1.4199058742507824</v>
      </c>
      <c r="E137" s="1">
        <f t="shared" si="23"/>
        <v>272.5529188045415</v>
      </c>
    </row>
    <row r="138" spans="1:5" ht="15.75">
      <c r="A138" s="1">
        <v>374.84</v>
      </c>
      <c r="B138" s="1">
        <v>1.4594</v>
      </c>
      <c r="C138" s="1">
        <f t="shared" si="21"/>
        <v>1.4453787387282626</v>
      </c>
      <c r="D138" s="15">
        <f t="shared" si="22"/>
        <v>1.4240708644163589</v>
      </c>
      <c r="E138" s="1">
        <f t="shared" si="23"/>
        <v>279.223935140441</v>
      </c>
    </row>
    <row r="139" spans="1:5" ht="15.75">
      <c r="A139" s="1">
        <v>384.9</v>
      </c>
      <c r="B139" s="1">
        <v>2.1908</v>
      </c>
      <c r="C139" s="1">
        <f t="shared" si="21"/>
        <v>2.171174663304995</v>
      </c>
      <c r="D139" s="15">
        <f t="shared" si="22"/>
        <v>1.4284813697916956</v>
      </c>
      <c r="E139" s="1">
        <f t="shared" si="23"/>
        <v>286.26637910417776</v>
      </c>
    </row>
    <row r="142" ht="15.75">
      <c r="E142" s="2"/>
    </row>
    <row r="143" ht="15.75">
      <c r="E143" s="2"/>
    </row>
    <row r="144" ht="15.75">
      <c r="E144" s="2"/>
    </row>
    <row r="145" ht="15.75">
      <c r="E145" s="2"/>
    </row>
    <row r="146" ht="15.75">
      <c r="E146" s="2"/>
    </row>
    <row r="147" ht="15.75">
      <c r="E147" s="2"/>
    </row>
    <row r="148" ht="15.75">
      <c r="E148" s="2"/>
    </row>
    <row r="149" ht="15.75">
      <c r="E149" s="2"/>
    </row>
    <row r="150" ht="15.75">
      <c r="E150" s="2"/>
    </row>
    <row r="151" ht="15.75">
      <c r="E151" s="2"/>
    </row>
    <row r="152" ht="15.75">
      <c r="E152" s="2"/>
    </row>
    <row r="153" ht="15.75">
      <c r="E153" s="2"/>
    </row>
    <row r="154" ht="15.75">
      <c r="E154" s="2"/>
    </row>
    <row r="155" ht="15.75">
      <c r="E155" s="2"/>
    </row>
    <row r="156" ht="15.75">
      <c r="E156" s="2"/>
    </row>
    <row r="157" ht="15.75">
      <c r="E157" s="2"/>
    </row>
    <row r="158" ht="15.75">
      <c r="E158" s="2"/>
    </row>
    <row r="159" ht="15.75">
      <c r="E159" s="2"/>
    </row>
    <row r="160" ht="15.75">
      <c r="E160" s="2"/>
    </row>
    <row r="161" ht="15.75">
      <c r="E161" s="2"/>
    </row>
    <row r="162" ht="15.75">
      <c r="E162" s="2"/>
    </row>
    <row r="163" ht="15.75">
      <c r="E163" s="2"/>
    </row>
    <row r="164" ht="15.75">
      <c r="E164" s="2"/>
    </row>
    <row r="165" ht="15.75">
      <c r="E165" s="2"/>
    </row>
    <row r="166" ht="15.75">
      <c r="E166" s="2"/>
    </row>
    <row r="167" ht="15.75">
      <c r="E167" s="2"/>
    </row>
    <row r="168" ht="15.75">
      <c r="E168" s="2"/>
    </row>
    <row r="185" ht="15.75">
      <c r="E185" s="2"/>
    </row>
    <row r="186" ht="15.75">
      <c r="E186" s="2"/>
    </row>
    <row r="187" ht="15.75">
      <c r="E187" s="2"/>
    </row>
    <row r="188" ht="15.75">
      <c r="E188" s="2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Daniel Pribnow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