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28 B" sheetId="1" r:id="rId1"/>
    <sheet name="731 A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<sst xmlns="http://schemas.openxmlformats.org/spreadsheetml/2006/main" count="43" uniqueCount="22">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</sst>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64.28181072231908</v>
      </c>
      <c r="G3" s="1">
        <f>INTERCEPT(B4:B6,A4:A6)</f>
        <v>5.600161038970277</v>
      </c>
    </row>
    <row r="4" spans="1:9" ht="15.75">
      <c r="A4" s="1">
        <v>49.5</v>
      </c>
      <c r="B4" s="1">
        <v>8.19</v>
      </c>
      <c r="C4" s="1">
        <f>LN($G$18+$G$20*A4)/$G$20-LN($G$18)/$G$20</f>
        <v>37.24404376909786</v>
      </c>
      <c r="E4" s="5"/>
      <c r="F4" s="5" t="s">
        <v>7</v>
      </c>
      <c r="I4" s="6">
        <f>SLOPE(E4:E10,A4:A10)*1000</f>
        <v>-15.515716284433028</v>
      </c>
    </row>
    <row r="5" spans="1:6" ht="15.75">
      <c r="A5" s="1">
        <v>107</v>
      </c>
      <c r="B5" s="1">
        <v>11.13</v>
      </c>
      <c r="C5" s="1">
        <f>LN($G$18+$G$20*A5)/$G$20-LN($G$18)/$G$20</f>
        <v>82.33484536473736</v>
      </c>
      <c r="E5" s="5">
        <f>1000*1/SLOPE(C4:C5,B4:B5)</f>
        <v>65.20176834213407</v>
      </c>
      <c r="F5" s="7">
        <f>CORREL(C3:C9,B3:B9)</f>
        <v>0.9999695920011831</v>
      </c>
    </row>
    <row r="6" spans="1:5" ht="15.75">
      <c r="A6" s="1">
        <v>155.4</v>
      </c>
      <c r="B6" s="1">
        <v>13.7</v>
      </c>
      <c r="C6" s="1">
        <f>LN($G$18+$G$20*A6)/$G$20-LN($G$18)/$G$20</f>
        <v>121.94169216612696</v>
      </c>
      <c r="E6" s="5">
        <f>1000*1/SLOPE(C5:C6,B5:B6)</f>
        <v>64.88777086667329</v>
      </c>
    </row>
    <row r="7" spans="1:6" ht="15.75">
      <c r="A7" s="1">
        <v>232.8</v>
      </c>
      <c r="B7" s="1">
        <v>17.93</v>
      </c>
      <c r="C7" s="1">
        <f>LN($G$18+$G$20*A7)/$G$20-LN($G$18)/$G$20</f>
        <v>188.7534038403702</v>
      </c>
      <c r="E7" s="5">
        <f>1000*1/SLOPE(C6:C7,B6:B7)</f>
        <v>63.31225310652708</v>
      </c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53.19851945747387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0.9998684632792674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1.3541174929559587</v>
      </c>
      <c r="E16" s="1">
        <v>0</v>
      </c>
    </row>
    <row r="17" spans="1:7" ht="15.75">
      <c r="A17" s="1">
        <v>11.9</v>
      </c>
      <c r="B17" s="1">
        <v>1.363</v>
      </c>
      <c r="C17" s="1">
        <f aca="true" t="shared" si="0" ref="C17:C32">B17*(1+($I$28+$I$29*A17)/(1282900)+($I$30+A17*$I$31-$I$32)/400)</f>
        <v>1.3155845770188876</v>
      </c>
      <c r="D17" s="15">
        <f aca="true" t="shared" si="1" ref="D17:D32">G$18+G$20*A17</f>
        <v>1.3421499212230954</v>
      </c>
      <c r="E17" s="1">
        <f>E16+(A17-A16)/D17</f>
        <v>8.866371641370423</v>
      </c>
      <c r="G17" s="2" t="s">
        <v>14</v>
      </c>
    </row>
    <row r="18" spans="1:7" ht="15.75">
      <c r="A18" s="1">
        <v>14.9</v>
      </c>
      <c r="B18" s="1">
        <v>1.354</v>
      </c>
      <c r="C18" s="1">
        <f t="shared" si="0"/>
        <v>1.30744359515842</v>
      </c>
      <c r="D18" s="15">
        <f t="shared" si="1"/>
        <v>1.3391328863324576</v>
      </c>
      <c r="E18" s="1">
        <f aca="true" t="shared" si="2" ref="E18:E33">E17+(A18-A17)/D18</f>
        <v>11.10662728038787</v>
      </c>
      <c r="G18" s="1">
        <f>INTERCEPT(C16:C1001,A16:A1001)</f>
        <v>1.3541174929559587</v>
      </c>
    </row>
    <row r="19" spans="1:7" ht="15.75">
      <c r="A19" s="1">
        <v>17.9</v>
      </c>
      <c r="B19" s="1">
        <v>1.537</v>
      </c>
      <c r="C19" s="1">
        <f t="shared" si="0"/>
        <v>1.4847709752862874</v>
      </c>
      <c r="D19" s="15">
        <f t="shared" si="1"/>
        <v>1.3361158514418199</v>
      </c>
      <c r="E19" s="1">
        <f t="shared" si="2"/>
        <v>13.351941559656886</v>
      </c>
      <c r="G19" s="2" t="s">
        <v>15</v>
      </c>
    </row>
    <row r="20" spans="1:7" ht="15.75">
      <c r="A20" s="1">
        <v>30.8</v>
      </c>
      <c r="B20" s="1">
        <v>1.526</v>
      </c>
      <c r="C20" s="1">
        <f t="shared" si="0"/>
        <v>1.476790473270458</v>
      </c>
      <c r="D20" s="15">
        <f t="shared" si="1"/>
        <v>1.3231426014120773</v>
      </c>
      <c r="E20" s="1">
        <f t="shared" si="2"/>
        <v>23.101457587810565</v>
      </c>
      <c r="G20" s="13">
        <f>SLOPE(C16:C1001,A16:A1001)</f>
        <v>-0.0010056782968792656</v>
      </c>
    </row>
    <row r="21" spans="1:5" ht="15.75">
      <c r="A21" s="1">
        <v>33.8</v>
      </c>
      <c r="B21" s="1">
        <v>1.43</v>
      </c>
      <c r="C21" s="1">
        <f t="shared" si="0"/>
        <v>1.3844627966102192</v>
      </c>
      <c r="D21" s="15">
        <f t="shared" si="1"/>
        <v>1.3201255665214395</v>
      </c>
      <c r="E21" s="1">
        <f t="shared" si="2"/>
        <v>25.373968685300376</v>
      </c>
    </row>
    <row r="22" spans="1:5" ht="15.75">
      <c r="A22" s="1">
        <v>36.8</v>
      </c>
      <c r="B22" s="1">
        <v>1.308</v>
      </c>
      <c r="C22" s="1">
        <f t="shared" si="0"/>
        <v>1.266875171914666</v>
      </c>
      <c r="D22" s="15">
        <f t="shared" si="1"/>
        <v>1.3171085316308018</v>
      </c>
      <c r="E22" s="1">
        <f t="shared" si="2"/>
        <v>27.65168531073708</v>
      </c>
    </row>
    <row r="23" spans="1:5" ht="15.75">
      <c r="A23" s="1">
        <v>49.8</v>
      </c>
      <c r="B23" s="1">
        <v>1.436</v>
      </c>
      <c r="C23" s="1">
        <f t="shared" si="0"/>
        <v>1.393359691341939</v>
      </c>
      <c r="D23" s="15">
        <f t="shared" si="1"/>
        <v>1.3040347137713713</v>
      </c>
      <c r="E23" s="1">
        <f t="shared" si="2"/>
        <v>37.620745077867795</v>
      </c>
    </row>
    <row r="24" spans="1:5" ht="15.75">
      <c r="A24" s="1">
        <v>52.8</v>
      </c>
      <c r="B24" s="1">
        <v>1.364</v>
      </c>
      <c r="C24" s="1">
        <f t="shared" si="0"/>
        <v>1.3240476077577585</v>
      </c>
      <c r="D24" s="15">
        <f t="shared" si="1"/>
        <v>1.3010176788807335</v>
      </c>
      <c r="E24" s="1">
        <f t="shared" si="2"/>
        <v>39.92663226810252</v>
      </c>
    </row>
    <row r="25" spans="1:5" ht="15.75">
      <c r="A25" s="1">
        <v>55.8</v>
      </c>
      <c r="B25" s="1">
        <v>1.44</v>
      </c>
      <c r="C25" s="1">
        <f t="shared" si="0"/>
        <v>1.3984021266640714</v>
      </c>
      <c r="D25" s="15">
        <f t="shared" si="1"/>
        <v>1.2980006439900957</v>
      </c>
      <c r="E25" s="1">
        <f t="shared" si="2"/>
        <v>42.23787919535974</v>
      </c>
    </row>
    <row r="26" spans="1:7" ht="15.75">
      <c r="A26" s="1">
        <v>68.8</v>
      </c>
      <c r="B26" s="1">
        <v>1.295</v>
      </c>
      <c r="C26" s="1">
        <f t="shared" si="0"/>
        <v>1.259853414800464</v>
      </c>
      <c r="D26" s="15">
        <f t="shared" si="1"/>
        <v>1.2849268261306652</v>
      </c>
      <c r="E26" s="1">
        <f t="shared" si="2"/>
        <v>52.35518683936562</v>
      </c>
      <c r="G26" s="14" t="s">
        <v>16</v>
      </c>
    </row>
    <row r="27" spans="1:5" ht="15.75">
      <c r="A27" s="1">
        <v>71.8</v>
      </c>
      <c r="B27" s="1">
        <v>1.186</v>
      </c>
      <c r="C27" s="1">
        <f t="shared" si="0"/>
        <v>1.154289891763462</v>
      </c>
      <c r="D27" s="15">
        <f t="shared" si="1"/>
        <v>1.2819097912400275</v>
      </c>
      <c r="E27" s="1">
        <f t="shared" si="2"/>
        <v>54.69544511689856</v>
      </c>
    </row>
    <row r="28" spans="1:9" ht="15.75">
      <c r="A28" s="1">
        <v>74.8</v>
      </c>
      <c r="B28" s="1">
        <v>1.477</v>
      </c>
      <c r="C28" s="1">
        <f t="shared" si="0"/>
        <v>1.4381049419336285</v>
      </c>
      <c r="D28" s="15">
        <f t="shared" si="1"/>
        <v>1.2788927563493897</v>
      </c>
      <c r="E28" s="1">
        <f t="shared" si="2"/>
        <v>57.041224295884234</v>
      </c>
      <c r="G28" s="2" t="s">
        <v>17</v>
      </c>
      <c r="I28" s="1">
        <v>1428</v>
      </c>
    </row>
    <row r="29" spans="1:9" ht="15.75">
      <c r="A29" s="1">
        <v>88</v>
      </c>
      <c r="B29" s="1">
        <v>1.172</v>
      </c>
      <c r="C29" s="1">
        <f t="shared" si="0"/>
        <v>1.1432159702681395</v>
      </c>
      <c r="D29" s="15">
        <f t="shared" si="1"/>
        <v>1.2656178028305833</v>
      </c>
      <c r="E29" s="1">
        <f t="shared" si="2"/>
        <v>67.47091323552928</v>
      </c>
      <c r="G29" s="2" t="s">
        <v>18</v>
      </c>
      <c r="I29" s="1">
        <v>1.8</v>
      </c>
    </row>
    <row r="30" spans="1:9" ht="15.75">
      <c r="A30" s="1">
        <v>91</v>
      </c>
      <c r="B30" s="1">
        <v>1.165</v>
      </c>
      <c r="C30" s="1">
        <f t="shared" si="0"/>
        <v>1.1368576143319442</v>
      </c>
      <c r="D30" s="15">
        <f t="shared" si="1"/>
        <v>1.2626007679399456</v>
      </c>
      <c r="E30" s="1">
        <f t="shared" si="2"/>
        <v>69.84696121219477</v>
      </c>
      <c r="G30" s="2" t="s">
        <v>19</v>
      </c>
      <c r="I30" s="1">
        <f>B3</f>
        <v>0</v>
      </c>
    </row>
    <row r="31" spans="1:9" ht="15.75">
      <c r="A31" s="1">
        <v>94</v>
      </c>
      <c r="B31" s="1">
        <v>1.264</v>
      </c>
      <c r="C31" s="1">
        <f t="shared" si="0"/>
        <v>1.2339757578743367</v>
      </c>
      <c r="D31" s="15">
        <f t="shared" si="1"/>
        <v>1.2595837330493078</v>
      </c>
      <c r="E31" s="1">
        <f t="shared" si="2"/>
        <v>72.22870044975808</v>
      </c>
      <c r="G31" s="2" t="s">
        <v>20</v>
      </c>
      <c r="I31" s="1">
        <f>F9/1000</f>
        <v>0.05319851945747387</v>
      </c>
    </row>
    <row r="32" spans="1:9" ht="15.75">
      <c r="A32" s="1">
        <v>105.6</v>
      </c>
      <c r="B32" s="1">
        <v>1.232</v>
      </c>
      <c r="C32" s="1">
        <f t="shared" si="0"/>
        <v>1.2046565935437599</v>
      </c>
      <c r="D32" s="15">
        <f t="shared" si="1"/>
        <v>1.2479178648055083</v>
      </c>
      <c r="E32" s="1">
        <f t="shared" si="2"/>
        <v>81.52418401253878</v>
      </c>
      <c r="G32" s="2" t="s">
        <v>21</v>
      </c>
      <c r="I32" s="1">
        <v>15</v>
      </c>
    </row>
    <row r="33" spans="1:5" ht="15.75">
      <c r="A33" s="1">
        <v>108.6</v>
      </c>
      <c r="B33" s="1">
        <v>1.192</v>
      </c>
      <c r="C33" s="1">
        <f aca="true" t="shared" si="3" ref="C33:C48">B33*(1+($I$28+$I$29*A33)/(1282900)+($I$30+A33*$I$31-$I$32)/400)</f>
        <v>1.1660249786270933</v>
      </c>
      <c r="D33" s="15">
        <f aca="true" t="shared" si="4" ref="D33:D48">G$18+G$20*A33</f>
        <v>1.2449008299148705</v>
      </c>
      <c r="E33" s="1">
        <f t="shared" si="2"/>
        <v>83.93401452105017</v>
      </c>
    </row>
    <row r="34" spans="1:5" ht="15.75">
      <c r="A34" s="1">
        <v>126.5</v>
      </c>
      <c r="B34" s="1">
        <v>1.254</v>
      </c>
      <c r="C34" s="1">
        <f t="shared" si="3"/>
        <v>1.2296907377520874</v>
      </c>
      <c r="D34" s="15">
        <f t="shared" si="4"/>
        <v>1.2268991884007316</v>
      </c>
      <c r="E34" s="1">
        <f aca="true" t="shared" si="5" ref="E34:E49">E33+(A34-A33)/D34</f>
        <v>98.52364027777818</v>
      </c>
    </row>
    <row r="35" spans="1:5" ht="15.75">
      <c r="A35" s="1">
        <v>129.5</v>
      </c>
      <c r="B35" s="1">
        <v>1.186</v>
      </c>
      <c r="C35" s="1">
        <f t="shared" si="3"/>
        <v>1.163487136318213</v>
      </c>
      <c r="D35" s="15">
        <f t="shared" si="4"/>
        <v>1.2238821535100939</v>
      </c>
      <c r="E35" s="1">
        <f t="shared" si="5"/>
        <v>100.97485667258874</v>
      </c>
    </row>
    <row r="36" spans="1:5" ht="15.75">
      <c r="A36" s="1">
        <v>132.5</v>
      </c>
      <c r="B36" s="1">
        <v>1.264</v>
      </c>
      <c r="C36" s="1">
        <f t="shared" si="3"/>
        <v>1.2405161688067983</v>
      </c>
      <c r="D36" s="15">
        <f t="shared" si="4"/>
        <v>1.2208651186194561</v>
      </c>
      <c r="E36" s="1">
        <f t="shared" si="5"/>
        <v>103.43213057962966</v>
      </c>
    </row>
    <row r="37" spans="1:5" ht="15.75">
      <c r="A37" s="1">
        <v>145.8</v>
      </c>
      <c r="B37" s="1">
        <v>1.128</v>
      </c>
      <c r="C37" s="1">
        <f t="shared" si="3"/>
        <v>1.1090592232433585</v>
      </c>
      <c r="D37" s="15">
        <f t="shared" si="4"/>
        <v>1.2074895972709618</v>
      </c>
      <c r="E37" s="1">
        <f t="shared" si="5"/>
        <v>114.44671822498846</v>
      </c>
    </row>
    <row r="38" spans="1:5" ht="15.75">
      <c r="A38" s="1">
        <v>148.8</v>
      </c>
      <c r="B38" s="1">
        <v>1.213</v>
      </c>
      <c r="C38" s="1">
        <f t="shared" si="3"/>
        <v>1.1931210277058488</v>
      </c>
      <c r="D38" s="15">
        <f t="shared" si="4"/>
        <v>1.204472562380324</v>
      </c>
      <c r="E38" s="1">
        <f t="shared" si="5"/>
        <v>116.93743498658183</v>
      </c>
    </row>
    <row r="39" spans="1:5" ht="15.75">
      <c r="A39" s="1">
        <v>151.8</v>
      </c>
      <c r="B39" s="1">
        <v>1.228</v>
      </c>
      <c r="C39" s="1">
        <f t="shared" si="3"/>
        <v>1.208370330924534</v>
      </c>
      <c r="D39" s="15">
        <f t="shared" si="4"/>
        <v>1.2014555274896863</v>
      </c>
      <c r="E39" s="1">
        <f t="shared" si="5"/>
        <v>119.43440631124517</v>
      </c>
    </row>
    <row r="40" spans="1:5" ht="15.75">
      <c r="A40" s="1">
        <v>165.1</v>
      </c>
      <c r="B40" s="1">
        <v>1.098</v>
      </c>
      <c r="C40" s="1">
        <f t="shared" si="3"/>
        <v>1.0824110781114389</v>
      </c>
      <c r="D40" s="15">
        <f t="shared" si="4"/>
        <v>1.188080006141192</v>
      </c>
      <c r="E40" s="1">
        <f t="shared" si="5"/>
        <v>130.62893860810414</v>
      </c>
    </row>
    <row r="41" spans="1:5" ht="15.75">
      <c r="A41" s="1">
        <v>168.1</v>
      </c>
      <c r="B41" s="1">
        <v>1.052</v>
      </c>
      <c r="C41" s="1">
        <f t="shared" si="3"/>
        <v>1.0374883303248141</v>
      </c>
      <c r="D41" s="15">
        <f t="shared" si="4"/>
        <v>1.1850629712505543</v>
      </c>
      <c r="E41" s="1">
        <f t="shared" si="5"/>
        <v>133.1604496524786</v>
      </c>
    </row>
    <row r="42" spans="1:5" ht="15.75">
      <c r="A42" s="1">
        <v>170.8</v>
      </c>
      <c r="B42" s="1">
        <v>1.144</v>
      </c>
      <c r="C42" s="1">
        <f t="shared" si="3"/>
        <v>1.1286343817198465</v>
      </c>
      <c r="D42" s="15">
        <f t="shared" si="4"/>
        <v>1.18234763984898</v>
      </c>
      <c r="E42" s="1">
        <f t="shared" si="5"/>
        <v>135.4440419809962</v>
      </c>
    </row>
    <row r="43" spans="1:5" ht="15.75">
      <c r="A43" s="1">
        <v>184.5</v>
      </c>
      <c r="B43" s="1">
        <v>1.063</v>
      </c>
      <c r="C43" s="1">
        <f t="shared" si="3"/>
        <v>1.0506796034276955</v>
      </c>
      <c r="D43" s="15">
        <f t="shared" si="4"/>
        <v>1.1685698471817343</v>
      </c>
      <c r="E43" s="1">
        <f t="shared" si="5"/>
        <v>147.16777422775968</v>
      </c>
    </row>
    <row r="44" spans="1:5" ht="15.75">
      <c r="A44" s="1">
        <v>187.5</v>
      </c>
      <c r="B44" s="1">
        <v>1.182</v>
      </c>
      <c r="C44" s="1">
        <f t="shared" si="3"/>
        <v>1.1687769482288817</v>
      </c>
      <c r="D44" s="15">
        <f t="shared" si="4"/>
        <v>1.1655528122910965</v>
      </c>
      <c r="E44" s="1">
        <f t="shared" si="5"/>
        <v>149.74166017129147</v>
      </c>
    </row>
    <row r="45" spans="1:5" ht="15.75">
      <c r="A45" s="1">
        <v>190.5</v>
      </c>
      <c r="B45" s="1">
        <v>1.24</v>
      </c>
      <c r="C45" s="1">
        <f t="shared" si="3"/>
        <v>1.2266280670125593</v>
      </c>
      <c r="D45" s="15">
        <f t="shared" si="4"/>
        <v>1.1625357774004585</v>
      </c>
      <c r="E45" s="1">
        <f t="shared" si="5"/>
        <v>152.32222591242356</v>
      </c>
    </row>
    <row r="46" spans="1:5" ht="15.75">
      <c r="A46" s="1">
        <v>203.8</v>
      </c>
      <c r="B46" s="1">
        <v>1.199</v>
      </c>
      <c r="C46" s="1">
        <f t="shared" si="3"/>
        <v>1.1882134299370573</v>
      </c>
      <c r="D46" s="15">
        <f t="shared" si="4"/>
        <v>1.1491602560519645</v>
      </c>
      <c r="E46" s="1">
        <f t="shared" si="5"/>
        <v>163.8958945369314</v>
      </c>
    </row>
    <row r="47" spans="1:5" ht="15.75">
      <c r="A47" s="1">
        <v>206.8</v>
      </c>
      <c r="B47" s="1">
        <v>1.136</v>
      </c>
      <c r="C47" s="1">
        <f t="shared" si="3"/>
        <v>1.1262382302237048</v>
      </c>
      <c r="D47" s="15">
        <f t="shared" si="4"/>
        <v>1.1461432211613265</v>
      </c>
      <c r="E47" s="1">
        <f t="shared" si="5"/>
        <v>166.5133684656785</v>
      </c>
    </row>
    <row r="48" spans="1:5" ht="15.75">
      <c r="A48" s="1">
        <v>209.8</v>
      </c>
      <c r="B48" s="1">
        <v>1.264</v>
      </c>
      <c r="C48" s="1">
        <f t="shared" si="3"/>
        <v>1.253647954912754</v>
      </c>
      <c r="D48" s="15">
        <f t="shared" si="4"/>
        <v>1.1431261862706887</v>
      </c>
      <c r="E48" s="1">
        <f t="shared" si="5"/>
        <v>169.13775065202935</v>
      </c>
    </row>
    <row r="49" spans="1:5" ht="15.75">
      <c r="A49" s="1">
        <v>223</v>
      </c>
      <c r="B49" s="1">
        <v>1.087</v>
      </c>
      <c r="C49" s="1">
        <f aca="true" t="shared" si="6" ref="C49:C54">B49*(1+($I$28+$I$29*A49)/(1282900)+($I$30+A49*$I$31-$I$32)/400)</f>
        <v>1.0800259847391216</v>
      </c>
      <c r="D49" s="15">
        <f aca="true" t="shared" si="7" ref="D49:D54">G$18+G$20*A49</f>
        <v>1.1298512327518826</v>
      </c>
      <c r="E49" s="1">
        <f t="shared" si="5"/>
        <v>180.82070467054191</v>
      </c>
    </row>
    <row r="50" spans="1:5" ht="15.75">
      <c r="A50" s="1">
        <v>226.1</v>
      </c>
      <c r="B50" s="1">
        <v>1.193</v>
      </c>
      <c r="C50" s="1">
        <f t="shared" si="6"/>
        <v>1.1858429551634022</v>
      </c>
      <c r="D50" s="15">
        <f t="shared" si="7"/>
        <v>1.126733630031557</v>
      </c>
      <c r="E50" s="1">
        <f>E49+(A50-A49)/D50</f>
        <v>183.57202043619733</v>
      </c>
    </row>
    <row r="51" spans="1:5" ht="15.75">
      <c r="A51" s="1">
        <v>229.1</v>
      </c>
      <c r="B51" s="1">
        <v>1.043</v>
      </c>
      <c r="C51" s="1">
        <f t="shared" si="6"/>
        <v>1.037163370695554</v>
      </c>
      <c r="D51" s="15">
        <f t="shared" si="7"/>
        <v>1.123716595140919</v>
      </c>
      <c r="E51" s="1">
        <f>E50+(A51-A50)/D51</f>
        <v>186.2417327221708</v>
      </c>
    </row>
    <row r="52" spans="1:5" ht="15.75">
      <c r="A52" s="1">
        <v>242.4</v>
      </c>
      <c r="B52" s="1">
        <v>1.279</v>
      </c>
      <c r="C52" s="1">
        <f t="shared" si="6"/>
        <v>1.2741289417604333</v>
      </c>
      <c r="D52" s="15">
        <f t="shared" si="7"/>
        <v>1.1103410737924246</v>
      </c>
      <c r="E52" s="1">
        <f>E51+(A52-A51)/D52</f>
        <v>198.2200340873299</v>
      </c>
    </row>
    <row r="53" spans="1:5" ht="15.75">
      <c r="A53" s="1">
        <v>245.4</v>
      </c>
      <c r="B53" s="1">
        <v>1.19</v>
      </c>
      <c r="C53" s="1">
        <f t="shared" si="6"/>
        <v>1.1859477030879217</v>
      </c>
      <c r="D53" s="15">
        <f t="shared" si="7"/>
        <v>1.1073240389017869</v>
      </c>
      <c r="E53" s="1">
        <f>E52+(A53-A52)/D53</f>
        <v>200.9292681458403</v>
      </c>
    </row>
    <row r="54" spans="1:5" ht="15.75">
      <c r="A54" s="1">
        <v>248.4</v>
      </c>
      <c r="B54" s="1">
        <v>1.23</v>
      </c>
      <c r="C54" s="1">
        <f t="shared" si="6"/>
        <v>1.2263074251016126</v>
      </c>
      <c r="D54" s="15">
        <f t="shared" si="7"/>
        <v>1.1043070040111491</v>
      </c>
      <c r="E54" s="1">
        <f>E53+(A54-A53)/D54</f>
        <v>203.64590399900717</v>
      </c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57.595779099183716</v>
      </c>
      <c r="G3" s="1">
        <f>INTERCEPT(B4:B6,A4:A6)</f>
        <v>2.364064734144332</v>
      </c>
    </row>
    <row r="4" spans="1:9" ht="15.75">
      <c r="A4" s="1">
        <v>66</v>
      </c>
      <c r="B4" s="1">
        <v>5.7</v>
      </c>
      <c r="C4" s="1">
        <f>A4/$G$18</f>
        <v>55.97829427633901</v>
      </c>
      <c r="E4" s="5"/>
      <c r="F4" s="5" t="s">
        <v>7</v>
      </c>
      <c r="I4" s="6">
        <f>SLOPE(E4:E10,A4:A10)*1000</f>
        <v>207.35507697494924</v>
      </c>
    </row>
    <row r="5" spans="1:6" ht="15.75">
      <c r="A5" s="1">
        <v>174.4</v>
      </c>
      <c r="B5" s="1">
        <v>10.52</v>
      </c>
      <c r="C5" s="1">
        <f>A5/$G$18</f>
        <v>147.9184018453564</v>
      </c>
      <c r="E5" s="5">
        <f>1000*1/SLOPE(C4:C5,B4:B5)</f>
        <v>52.425433550659356</v>
      </c>
      <c r="F5" s="7">
        <f>CORREL(C3:C9,B3:B9)</f>
        <v>0.9978308161913776</v>
      </c>
    </row>
    <row r="6" spans="1:5" ht="15.75">
      <c r="A6" s="1">
        <v>242.3</v>
      </c>
      <c r="B6" s="1">
        <v>14.35</v>
      </c>
      <c r="C6" s="1">
        <f>A6/$G$18</f>
        <v>205.50819247207485</v>
      </c>
      <c r="E6" s="5">
        <f>1000*1/SLOPE(C5:C6,B5:B6)</f>
        <v>66.50484327725843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48.63850382756785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0.9978308161913775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$G$18</f>
        <v>1.1790284225915935</v>
      </c>
      <c r="E16" s="1">
        <v>0</v>
      </c>
    </row>
    <row r="17" spans="1:7" ht="15.75">
      <c r="A17" s="1">
        <v>12.1</v>
      </c>
      <c r="B17" s="1">
        <v>1.275</v>
      </c>
      <c r="C17" s="1">
        <f aca="true" t="shared" si="0" ref="C17:C32">B17*(1+($I$28+$I$29*A17)/(1282900)+($I$30+A17*$I$31-$I$32)/400)</f>
        <v>1.2314365025280327</v>
      </c>
      <c r="D17" s="15">
        <f aca="true" t="shared" si="1" ref="D17:D47">$G$18</f>
        <v>1.1790284225915935</v>
      </c>
      <c r="E17" s="1">
        <f>E16+(A17-A16)/D17</f>
        <v>10.262687283995483</v>
      </c>
      <c r="G17" s="2" t="s">
        <v>14</v>
      </c>
    </row>
    <row r="18" spans="1:7" ht="15.75">
      <c r="A18" s="1">
        <v>15.1</v>
      </c>
      <c r="B18" s="1">
        <v>1.249</v>
      </c>
      <c r="C18" s="1">
        <f t="shared" si="0"/>
        <v>1.2067857346942383</v>
      </c>
      <c r="D18" s="15">
        <f t="shared" si="1"/>
        <v>1.1790284225915935</v>
      </c>
      <c r="E18" s="1">
        <f aca="true" t="shared" si="2" ref="E18:E33">E17+(A18-A17)/D18</f>
        <v>12.807155205647256</v>
      </c>
      <c r="G18" s="1">
        <f>AVERAGE(C17:C997)</f>
        <v>1.1790284225915935</v>
      </c>
    </row>
    <row r="19" spans="1:5" ht="15.75">
      <c r="A19" s="1">
        <v>18.1</v>
      </c>
      <c r="B19" s="1">
        <v>1.286</v>
      </c>
      <c r="C19" s="1">
        <f t="shared" si="0"/>
        <v>1.2430097234250166</v>
      </c>
      <c r="D19" s="15">
        <f t="shared" si="1"/>
        <v>1.1790284225915935</v>
      </c>
      <c r="E19" s="1">
        <f t="shared" si="2"/>
        <v>15.35162312729903</v>
      </c>
    </row>
    <row r="20" spans="1:5" ht="15.75">
      <c r="A20" s="1">
        <v>31.1</v>
      </c>
      <c r="B20" s="1">
        <v>1.361</v>
      </c>
      <c r="C20" s="1">
        <f t="shared" si="0"/>
        <v>1.3176787416077347</v>
      </c>
      <c r="D20" s="15">
        <f t="shared" si="1"/>
        <v>1.1790284225915935</v>
      </c>
      <c r="E20" s="1">
        <f t="shared" si="2"/>
        <v>26.377650787790046</v>
      </c>
    </row>
    <row r="21" spans="1:5" ht="15.75">
      <c r="A21" s="1">
        <v>34.1</v>
      </c>
      <c r="B21" s="1">
        <v>1.133</v>
      </c>
      <c r="C21" s="1">
        <f t="shared" si="0"/>
        <v>1.097354161603616</v>
      </c>
      <c r="D21" s="15">
        <f t="shared" si="1"/>
        <v>1.1790284225915935</v>
      </c>
      <c r="E21" s="1">
        <f t="shared" si="2"/>
        <v>28.92211870944182</v>
      </c>
    </row>
    <row r="22" spans="1:5" ht="15.75">
      <c r="A22" s="1">
        <v>37.1</v>
      </c>
      <c r="B22" s="1">
        <v>1.34</v>
      </c>
      <c r="C22" s="1">
        <f t="shared" si="0"/>
        <v>1.2983360959228372</v>
      </c>
      <c r="D22" s="15">
        <f t="shared" si="1"/>
        <v>1.1790284225915935</v>
      </c>
      <c r="E22" s="1">
        <f t="shared" si="2"/>
        <v>31.46658663109359</v>
      </c>
    </row>
    <row r="23" spans="1:5" ht="15.75">
      <c r="A23" s="1">
        <v>50.1</v>
      </c>
      <c r="B23" s="1">
        <v>1.3</v>
      </c>
      <c r="C23" s="1">
        <f t="shared" si="0"/>
        <v>1.2616584832414413</v>
      </c>
      <c r="D23" s="15">
        <f t="shared" si="1"/>
        <v>1.1790284225915935</v>
      </c>
      <c r="E23" s="1">
        <f t="shared" si="2"/>
        <v>42.49261429158461</v>
      </c>
    </row>
    <row r="24" spans="1:5" ht="15.75">
      <c r="A24" s="1">
        <v>53.1</v>
      </c>
      <c r="B24" s="1">
        <v>1.266</v>
      </c>
      <c r="C24" s="1">
        <f t="shared" si="0"/>
        <v>1.2291284128301843</v>
      </c>
      <c r="D24" s="15">
        <f t="shared" si="1"/>
        <v>1.1790284225915935</v>
      </c>
      <c r="E24" s="1">
        <f t="shared" si="2"/>
        <v>45.03708221323638</v>
      </c>
    </row>
    <row r="25" spans="1:5" ht="15.75">
      <c r="A25" s="1">
        <v>56.1</v>
      </c>
      <c r="B25" s="1">
        <v>1.351</v>
      </c>
      <c r="C25" s="1">
        <f t="shared" si="0"/>
        <v>1.312151348620473</v>
      </c>
      <c r="D25" s="15">
        <f t="shared" si="1"/>
        <v>1.1790284225915935</v>
      </c>
      <c r="E25" s="1">
        <f t="shared" si="2"/>
        <v>47.581550134888154</v>
      </c>
    </row>
    <row r="26" spans="1:7" ht="15.75">
      <c r="A26" s="1">
        <v>69.3</v>
      </c>
      <c r="B26" s="1">
        <v>1.349</v>
      </c>
      <c r="C26" s="1">
        <f t="shared" si="0"/>
        <v>1.3123990840599098</v>
      </c>
      <c r="D26" s="15">
        <f t="shared" si="1"/>
        <v>1.1790284225915935</v>
      </c>
      <c r="E26" s="1">
        <f t="shared" si="2"/>
        <v>58.777208990155955</v>
      </c>
      <c r="G26" s="14" t="s">
        <v>16</v>
      </c>
    </row>
    <row r="27" spans="1:5" ht="15.75">
      <c r="A27" s="1">
        <v>72.3</v>
      </c>
      <c r="B27" s="1">
        <v>1.328</v>
      </c>
      <c r="C27" s="1">
        <f t="shared" si="0"/>
        <v>1.2924588830264316</v>
      </c>
      <c r="D27" s="15">
        <f t="shared" si="1"/>
        <v>1.1790284225915935</v>
      </c>
      <c r="E27" s="1">
        <f t="shared" si="2"/>
        <v>61.32167691180773</v>
      </c>
    </row>
    <row r="28" spans="1:9" ht="15.75">
      <c r="A28" s="1">
        <v>88.7</v>
      </c>
      <c r="B28" s="1">
        <v>1.362</v>
      </c>
      <c r="C28" s="1">
        <f t="shared" si="0"/>
        <v>1.3282963562414423</v>
      </c>
      <c r="D28" s="15">
        <f t="shared" si="1"/>
        <v>1.1790284225915935</v>
      </c>
      <c r="E28" s="1">
        <f t="shared" si="2"/>
        <v>75.2314348835041</v>
      </c>
      <c r="G28" s="2" t="s">
        <v>17</v>
      </c>
      <c r="I28" s="1">
        <v>2366</v>
      </c>
    </row>
    <row r="29" spans="1:9" ht="15.75">
      <c r="A29" s="1">
        <v>91.7</v>
      </c>
      <c r="B29" s="1">
        <v>1.095</v>
      </c>
      <c r="C29" s="1">
        <f t="shared" si="0"/>
        <v>1.0683075110131992</v>
      </c>
      <c r="D29" s="15">
        <f t="shared" si="1"/>
        <v>1.1790284225915935</v>
      </c>
      <c r="E29" s="1">
        <f t="shared" si="2"/>
        <v>77.77590280515587</v>
      </c>
      <c r="G29" s="2" t="s">
        <v>18</v>
      </c>
      <c r="I29" s="1">
        <v>1.8</v>
      </c>
    </row>
    <row r="30" spans="1:9" ht="15.75">
      <c r="A30" s="1">
        <v>94.7</v>
      </c>
      <c r="B30" s="1">
        <v>1.15</v>
      </c>
      <c r="C30" s="1">
        <f t="shared" si="0"/>
        <v>1.1223911400793298</v>
      </c>
      <c r="D30" s="15">
        <f t="shared" si="1"/>
        <v>1.1790284225915935</v>
      </c>
      <c r="E30" s="1">
        <f t="shared" si="2"/>
        <v>80.32037072680764</v>
      </c>
      <c r="G30" s="2" t="s">
        <v>19</v>
      </c>
      <c r="I30" s="1">
        <f>B3</f>
        <v>0</v>
      </c>
    </row>
    <row r="31" spans="1:9" ht="15.75">
      <c r="A31" s="1">
        <v>108</v>
      </c>
      <c r="B31" s="1">
        <v>1.385</v>
      </c>
      <c r="C31" s="1">
        <f t="shared" si="0"/>
        <v>1.3540150387456207</v>
      </c>
      <c r="D31" s="15">
        <f t="shared" si="1"/>
        <v>1.1790284225915935</v>
      </c>
      <c r="E31" s="1">
        <f t="shared" si="2"/>
        <v>91.60084517946383</v>
      </c>
      <c r="G31" s="2" t="s">
        <v>20</v>
      </c>
      <c r="I31" s="1">
        <f>F9/1000</f>
        <v>0.048638503827567854</v>
      </c>
    </row>
    <row r="32" spans="1:9" ht="15.75">
      <c r="A32" s="1">
        <v>111</v>
      </c>
      <c r="B32" s="1">
        <v>1.144</v>
      </c>
      <c r="C32" s="1">
        <f t="shared" si="0"/>
        <v>1.1188287794250995</v>
      </c>
      <c r="D32" s="15">
        <f t="shared" si="1"/>
        <v>1.1790284225915935</v>
      </c>
      <c r="E32" s="1">
        <f t="shared" si="2"/>
        <v>94.1453131011156</v>
      </c>
      <c r="G32" s="2" t="s">
        <v>21</v>
      </c>
      <c r="I32" s="1">
        <v>15</v>
      </c>
    </row>
    <row r="33" spans="1:5" ht="15.75">
      <c r="A33" s="1">
        <v>114</v>
      </c>
      <c r="B33" s="1">
        <v>1.331</v>
      </c>
      <c r="C33" s="1">
        <f aca="true" t="shared" si="3" ref="C33:C47">B33*(1+($I$28+$I$29*A33)/(1282900)+($I$30+A33*$I$31-$I$32)/400)</f>
        <v>1.3022053893125998</v>
      </c>
      <c r="D33" s="15">
        <f t="shared" si="1"/>
        <v>1.1790284225915935</v>
      </c>
      <c r="E33" s="1">
        <f t="shared" si="2"/>
        <v>96.68978102276738</v>
      </c>
    </row>
    <row r="34" spans="1:5" ht="15.75">
      <c r="A34" s="1">
        <v>127.3</v>
      </c>
      <c r="B34" s="1">
        <v>1.363</v>
      </c>
      <c r="C34" s="1">
        <f t="shared" si="3"/>
        <v>1.3357428267299847</v>
      </c>
      <c r="D34" s="15">
        <f t="shared" si="1"/>
        <v>1.1790284225915935</v>
      </c>
      <c r="E34" s="1">
        <f aca="true" t="shared" si="4" ref="E34:E47">E33+(A34-A33)/D34</f>
        <v>107.97025547542357</v>
      </c>
    </row>
    <row r="35" spans="1:5" ht="15.75">
      <c r="A35" s="1">
        <v>130.3</v>
      </c>
      <c r="B35" s="1">
        <v>1.357</v>
      </c>
      <c r="C35" s="1">
        <f t="shared" si="3"/>
        <v>1.3303635445619915</v>
      </c>
      <c r="D35" s="15">
        <f t="shared" si="1"/>
        <v>1.1790284225915935</v>
      </c>
      <c r="E35" s="1">
        <f t="shared" si="4"/>
        <v>110.51472339707536</v>
      </c>
    </row>
    <row r="36" spans="1:5" ht="15.75">
      <c r="A36" s="1">
        <v>146.7</v>
      </c>
      <c r="B36" s="1">
        <v>1.134</v>
      </c>
      <c r="C36" s="1">
        <f t="shared" si="3"/>
        <v>1.1140282878826204</v>
      </c>
      <c r="D36" s="15">
        <f t="shared" si="1"/>
        <v>1.1790284225915935</v>
      </c>
      <c r="E36" s="1">
        <f t="shared" si="4"/>
        <v>124.4244813687717</v>
      </c>
    </row>
    <row r="37" spans="1:5" ht="15.75">
      <c r="A37" s="1">
        <v>149.7</v>
      </c>
      <c r="B37" s="1">
        <v>1.335</v>
      </c>
      <c r="C37" s="1">
        <f t="shared" si="3"/>
        <v>1.3119809406470204</v>
      </c>
      <c r="D37" s="15">
        <f t="shared" si="1"/>
        <v>1.1790284225915935</v>
      </c>
      <c r="E37" s="1">
        <f t="shared" si="4"/>
        <v>126.96894929042347</v>
      </c>
    </row>
    <row r="38" spans="1:5" ht="15.75">
      <c r="A38" s="1">
        <v>152.7</v>
      </c>
      <c r="B38" s="1">
        <v>1.235</v>
      </c>
      <c r="C38" s="1">
        <f t="shared" si="3"/>
        <v>1.2141609272762341</v>
      </c>
      <c r="D38" s="15">
        <f t="shared" si="1"/>
        <v>1.1790284225915935</v>
      </c>
      <c r="E38" s="1">
        <f t="shared" si="4"/>
        <v>129.51341721207524</v>
      </c>
    </row>
    <row r="39" spans="1:5" ht="15.75">
      <c r="A39" s="1">
        <v>166</v>
      </c>
      <c r="B39" s="1">
        <v>1.4</v>
      </c>
      <c r="C39" s="1">
        <f t="shared" si="3"/>
        <v>1.378667007203667</v>
      </c>
      <c r="D39" s="15">
        <f t="shared" si="1"/>
        <v>1.1790284225915935</v>
      </c>
      <c r="E39" s="1">
        <f t="shared" si="4"/>
        <v>140.79389166473143</v>
      </c>
    </row>
    <row r="40" spans="1:5" ht="15.75">
      <c r="A40" s="1">
        <v>169</v>
      </c>
      <c r="B40" s="1">
        <v>0.0385</v>
      </c>
      <c r="C40" s="1">
        <f t="shared" si="3"/>
        <v>0.03792754912080083</v>
      </c>
      <c r="D40" s="15">
        <f t="shared" si="1"/>
        <v>1.1790284225915935</v>
      </c>
      <c r="E40" s="1">
        <f t="shared" si="4"/>
        <v>143.3383595863832</v>
      </c>
    </row>
    <row r="41" spans="1:5" ht="15.75">
      <c r="A41" s="1">
        <v>172</v>
      </c>
      <c r="B41" s="1">
        <v>0.99</v>
      </c>
      <c r="C41" s="1">
        <f t="shared" si="3"/>
        <v>0.9756451425471638</v>
      </c>
      <c r="D41" s="15">
        <f t="shared" si="1"/>
        <v>1.1790284225915935</v>
      </c>
      <c r="E41" s="1">
        <f t="shared" si="4"/>
        <v>145.88282750803498</v>
      </c>
    </row>
    <row r="42" spans="1:5" ht="15.75">
      <c r="A42" s="1">
        <v>185.4</v>
      </c>
      <c r="B42" s="1">
        <v>1.392</v>
      </c>
      <c r="C42" s="1">
        <f t="shared" si="3"/>
        <v>1.3741104823463004</v>
      </c>
      <c r="D42" s="15">
        <f t="shared" si="1"/>
        <v>1.1790284225915935</v>
      </c>
      <c r="E42" s="1">
        <f t="shared" si="4"/>
        <v>157.24811755807957</v>
      </c>
    </row>
    <row r="43" spans="1:5" ht="15.75">
      <c r="A43" s="1">
        <v>188.4</v>
      </c>
      <c r="B43" s="1">
        <v>1.088</v>
      </c>
      <c r="C43" s="1">
        <f t="shared" si="3"/>
        <v>1.0744188583160785</v>
      </c>
      <c r="D43" s="15">
        <f t="shared" si="1"/>
        <v>1.1790284225915935</v>
      </c>
      <c r="E43" s="1">
        <f t="shared" si="4"/>
        <v>159.79258547973134</v>
      </c>
    </row>
    <row r="44" spans="1:5" ht="15.75">
      <c r="A44" s="1">
        <v>191.4</v>
      </c>
      <c r="B44" s="1">
        <v>1.289</v>
      </c>
      <c r="C44" s="1">
        <f t="shared" si="3"/>
        <v>1.2733854806632652</v>
      </c>
      <c r="D44" s="15">
        <f t="shared" si="1"/>
        <v>1.1790284225915935</v>
      </c>
      <c r="E44" s="1">
        <f t="shared" si="4"/>
        <v>162.33705340138312</v>
      </c>
    </row>
    <row r="45" spans="1:5" ht="15.75">
      <c r="A45" s="1">
        <v>204.8</v>
      </c>
      <c r="B45" s="1">
        <v>1.089</v>
      </c>
      <c r="C45" s="1">
        <f t="shared" si="3"/>
        <v>1.0776030944962989</v>
      </c>
      <c r="D45" s="15">
        <f t="shared" si="1"/>
        <v>1.1790284225915935</v>
      </c>
      <c r="E45" s="1">
        <f t="shared" si="4"/>
        <v>173.7023434514277</v>
      </c>
    </row>
    <row r="46" spans="1:5" ht="15.75">
      <c r="A46" s="1">
        <v>207.8</v>
      </c>
      <c r="B46" s="1">
        <v>1.037</v>
      </c>
      <c r="C46" s="1">
        <f t="shared" si="3"/>
        <v>1.0265299502683891</v>
      </c>
      <c r="D46" s="15">
        <f t="shared" si="1"/>
        <v>1.1790284225915935</v>
      </c>
      <c r="E46" s="1">
        <f t="shared" si="4"/>
        <v>176.24681137307948</v>
      </c>
    </row>
    <row r="47" spans="1:5" ht="15.75">
      <c r="A47" s="1">
        <v>210.8</v>
      </c>
      <c r="B47" s="1">
        <v>0.938</v>
      </c>
      <c r="C47" s="1">
        <f t="shared" si="3"/>
        <v>0.9288756219023694</v>
      </c>
      <c r="D47" s="15">
        <f t="shared" si="1"/>
        <v>1.1790284225915935</v>
      </c>
      <c r="E47" s="1">
        <f t="shared" si="4"/>
        <v>178.79127929473125</v>
      </c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