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105" windowWidth="15105" windowHeight="9585" activeTab="0"/>
  </bookViews>
  <sheets>
    <sheet name="736 A" sheetId="1" r:id="rId1"/>
    <sheet name="737 A" sheetId="2" r:id="rId2"/>
    <sheet name="744 A" sheetId="3" r:id="rId3"/>
    <sheet name="745 B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</sheets>
  <definedNames/>
  <calcPr fullCalcOnLoad="1"/>
</workbook>
</file>

<file path=xl/sharedStrings.xml><?xml version="1.0" encoding="utf-8"?>
<sst xmlns="http://schemas.openxmlformats.org/spreadsheetml/2006/main" count="88" uniqueCount="23">
  <si>
    <t>mbsf</t>
  </si>
  <si>
    <t>T(z)</t>
  </si>
  <si>
    <t>tr(z)</t>
  </si>
  <si>
    <t>T0 from intercept</t>
  </si>
  <si>
    <t>slope of q(z)</t>
  </si>
  <si>
    <t>q(z)</t>
  </si>
  <si>
    <t>q (mW/m2)</t>
  </si>
  <si>
    <t>correl q</t>
  </si>
  <si>
    <t>gT (K/km)</t>
  </si>
  <si>
    <t>correl gT</t>
  </si>
  <si>
    <t>k insitu</t>
  </si>
  <si>
    <t>fit</t>
  </si>
  <si>
    <t>therm res</t>
  </si>
  <si>
    <t>therm con</t>
  </si>
  <si>
    <t>A</t>
  </si>
  <si>
    <t>insitu corr.</t>
  </si>
  <si>
    <t>water depth (m)</t>
  </si>
  <si>
    <t>sediment dens. (g/cm3)</t>
  </si>
  <si>
    <t>T bottom water</t>
  </si>
  <si>
    <t>mean gradient</t>
  </si>
  <si>
    <t>lab T</t>
  </si>
  <si>
    <t>B</t>
  </si>
  <si>
    <t>C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</si>
</sst>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6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2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73" fontId="4" fillId="0" borderId="0" xfId="0" applyNumberFormat="1" applyFont="1" applyAlignment="1">
      <alignment/>
    </xf>
    <xf numFmtId="173" fontId="4" fillId="2" borderId="0" xfId="0" applyNumberFormat="1" applyFont="1" applyFill="1" applyAlignment="1">
      <alignment/>
    </xf>
    <xf numFmtId="173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7"/>
  <sheetViews>
    <sheetView tabSelected="1"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4" customWidth="1"/>
    <col min="5" max="5" width="11.00390625" style="1" customWidth="1"/>
    <col min="6" max="6" width="13.375" style="2" bestFit="1" customWidth="1"/>
    <col min="7" max="16384" width="11.00390625" style="2" customWidth="1"/>
  </cols>
  <sheetData>
    <row r="1" spans="1:9" s="3" customFormat="1" ht="15.75">
      <c r="A1" s="1" t="s">
        <v>0</v>
      </c>
      <c r="B1" s="1" t="s">
        <v>1</v>
      </c>
      <c r="C1" s="1" t="s">
        <v>2</v>
      </c>
      <c r="D1" s="14"/>
      <c r="E1" s="2"/>
      <c r="F1" s="2"/>
      <c r="G1" s="1" t="s">
        <v>3</v>
      </c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1.6</v>
      </c>
      <c r="C3" s="1">
        <v>0</v>
      </c>
      <c r="E3" s="2"/>
      <c r="F3" s="4">
        <f>1000*1/SLOPE(C3:C9,B3:B9)</f>
        <v>43.5968023127445</v>
      </c>
      <c r="G3" s="1">
        <f>INTERCEPT(B4:B6,A4:A6)</f>
        <v>0.84589233410275</v>
      </c>
    </row>
    <row r="4" spans="1:9" ht="15.75">
      <c r="A4" s="1">
        <v>79.5</v>
      </c>
      <c r="B4" s="1">
        <v>6.7</v>
      </c>
      <c r="C4" s="1">
        <f>A4/$G$18</f>
        <v>126.19819247041906</v>
      </c>
      <c r="E4" s="5">
        <f>1000*1/SLOPE(C3:C4,B3:B4)</f>
        <v>40.412623193437916</v>
      </c>
      <c r="F4" s="5" t="s">
        <v>7</v>
      </c>
      <c r="I4" s="6">
        <f>SLOPE(E4:E10,A4:A10)*1000</f>
        <v>122.26359374866496</v>
      </c>
    </row>
    <row r="5" spans="1:6" ht="15.75">
      <c r="A5" s="1">
        <v>213.5</v>
      </c>
      <c r="B5" s="1">
        <v>15.2</v>
      </c>
      <c r="C5" s="1">
        <f>A5/$G$18</f>
        <v>338.90961122559077</v>
      </c>
      <c r="E5" s="5">
        <f>1000*1/SLOPE(C4:C5,B4:B5)</f>
        <v>39.960243083063666</v>
      </c>
      <c r="F5" s="7">
        <f>CORREL(C3:C9,B3:B9)</f>
        <v>0.9965244650540751</v>
      </c>
    </row>
    <row r="6" spans="1:5" ht="15.75">
      <c r="A6" s="1">
        <v>252.7</v>
      </c>
      <c r="B6" s="1">
        <v>19.5</v>
      </c>
      <c r="C6" s="1">
        <f>A6/$G$18</f>
        <v>401.13563820471563</v>
      </c>
      <c r="E6" s="5">
        <f>1000*1/SLOPE(C5:C6,B5:B6)</f>
        <v>69.10291736032774</v>
      </c>
    </row>
    <row r="7" spans="5:6" ht="15.75">
      <c r="E7" s="2"/>
      <c r="F7" s="8"/>
    </row>
    <row r="8" spans="5:6" ht="15.75">
      <c r="E8" s="2"/>
      <c r="F8" s="4" t="s">
        <v>8</v>
      </c>
    </row>
    <row r="9" spans="5:6" ht="15.75">
      <c r="E9" s="2"/>
      <c r="F9" s="4">
        <f>1000*SLOPE(B3:B9,A3:A9)</f>
        <v>68.72528867810341</v>
      </c>
    </row>
    <row r="10" spans="5:6" ht="15.75">
      <c r="E10" s="2"/>
      <c r="F10" s="5" t="s">
        <v>9</v>
      </c>
    </row>
    <row r="11" spans="5:6" ht="15.75">
      <c r="E11" s="2"/>
      <c r="F11" s="7">
        <f>CORREL(B3:B9,A3:A9)</f>
        <v>0.9965244650540754</v>
      </c>
    </row>
    <row r="12" spans="5:6" ht="15.75">
      <c r="E12" s="2"/>
      <c r="F12" s="7"/>
    </row>
    <row r="13" spans="5:6" ht="15.75">
      <c r="E13" s="2"/>
      <c r="F13" s="7"/>
    </row>
    <row r="14" spans="1:9" ht="15.75">
      <c r="A14" s="9"/>
      <c r="B14" s="9"/>
      <c r="C14" s="9"/>
      <c r="D14" s="15"/>
      <c r="E14" s="9"/>
      <c r="F14" s="10"/>
      <c r="G14" s="10"/>
      <c r="H14" s="10"/>
      <c r="I14" s="10"/>
    </row>
    <row r="15" spans="1:9" s="3" customFormat="1" ht="15.75">
      <c r="A15" s="11"/>
      <c r="B15" s="1"/>
      <c r="C15" s="11" t="s">
        <v>10</v>
      </c>
      <c r="D15" s="16" t="s">
        <v>11</v>
      </c>
      <c r="E15" s="1" t="s">
        <v>12</v>
      </c>
      <c r="F15" s="2"/>
      <c r="G15" s="2" t="s">
        <v>13</v>
      </c>
      <c r="H15" s="2"/>
      <c r="I15" s="2"/>
    </row>
    <row r="16" spans="1:5" ht="15.75">
      <c r="A16" s="12">
        <v>0</v>
      </c>
      <c r="C16" s="11"/>
      <c r="D16" s="14">
        <f aca="true" t="shared" si="0" ref="D16:D47">$G$18</f>
        <v>0.6299614791918264</v>
      </c>
      <c r="E16" s="1">
        <v>0</v>
      </c>
    </row>
    <row r="17" spans="1:7" ht="15.75">
      <c r="A17" s="1">
        <v>2</v>
      </c>
      <c r="B17" s="1">
        <v>0.87</v>
      </c>
      <c r="C17" s="1">
        <f aca="true" t="shared" si="1" ref="C17:C32">B17*(1+($I$28+$I$29*A17)/(1282900)+($I$30+A17*$I$31-$I$32)/400)</f>
        <v>0.8415904130305374</v>
      </c>
      <c r="D17" s="14">
        <f t="shared" si="0"/>
        <v>0.6299614791918264</v>
      </c>
      <c r="E17" s="1">
        <f>E16+(A17-A16)/D17</f>
        <v>3.1747972948533096</v>
      </c>
      <c r="G17" s="2" t="s">
        <v>14</v>
      </c>
    </row>
    <row r="18" spans="1:7" ht="15.75">
      <c r="A18" s="1">
        <v>5.5</v>
      </c>
      <c r="B18" s="1">
        <v>0.517</v>
      </c>
      <c r="C18" s="1">
        <f t="shared" si="1"/>
        <v>0.5004309561885867</v>
      </c>
      <c r="D18" s="14">
        <f t="shared" si="0"/>
        <v>0.6299614791918264</v>
      </c>
      <c r="E18" s="1">
        <f aca="true" t="shared" si="2" ref="E18:E33">E17+(A18-A17)/D18</f>
        <v>8.730692560846602</v>
      </c>
      <c r="G18" s="1">
        <f>AVERAGE(C17:C995)</f>
        <v>0.6299614791918264</v>
      </c>
    </row>
    <row r="19" spans="1:5" ht="15.75">
      <c r="A19" s="1">
        <v>6.7</v>
      </c>
      <c r="B19" s="1">
        <v>0.554</v>
      </c>
      <c r="C19" s="1">
        <f t="shared" si="1"/>
        <v>0.5363603180763633</v>
      </c>
      <c r="D19" s="14">
        <f t="shared" si="0"/>
        <v>0.6299614791918264</v>
      </c>
      <c r="E19" s="1">
        <f t="shared" si="2"/>
        <v>10.635570937758589</v>
      </c>
    </row>
    <row r="20" spans="1:5" ht="15.75">
      <c r="A20" s="1">
        <v>7.3</v>
      </c>
      <c r="B20" s="1">
        <v>0.381</v>
      </c>
      <c r="C20" s="1">
        <f t="shared" si="1"/>
        <v>0.36890833584941185</v>
      </c>
      <c r="D20" s="14">
        <f t="shared" si="0"/>
        <v>0.6299614791918264</v>
      </c>
      <c r="E20" s="1">
        <f t="shared" si="2"/>
        <v>11.58801012621458</v>
      </c>
    </row>
    <row r="21" spans="1:5" ht="15.75">
      <c r="A21" s="1">
        <v>28.89</v>
      </c>
      <c r="B21" s="1">
        <v>0.215</v>
      </c>
      <c r="C21" s="1">
        <f t="shared" si="1"/>
        <v>0.208980664016538</v>
      </c>
      <c r="D21" s="14">
        <f t="shared" si="0"/>
        <v>0.6299614791918264</v>
      </c>
      <c r="E21" s="1">
        <f t="shared" si="2"/>
        <v>45.85994692415606</v>
      </c>
    </row>
    <row r="22" spans="1:5" ht="15.75">
      <c r="A22" s="1">
        <v>31.91</v>
      </c>
      <c r="B22" s="1">
        <v>0.201</v>
      </c>
      <c r="C22" s="1">
        <f t="shared" si="1"/>
        <v>0.195477766532345</v>
      </c>
      <c r="D22" s="14">
        <f t="shared" si="0"/>
        <v>0.6299614791918264</v>
      </c>
      <c r="E22" s="1">
        <f t="shared" si="2"/>
        <v>50.65389083938456</v>
      </c>
    </row>
    <row r="23" spans="1:5" ht="15.75">
      <c r="A23" s="1">
        <v>34.8</v>
      </c>
      <c r="B23" s="1">
        <v>0.241</v>
      </c>
      <c r="C23" s="1">
        <f t="shared" si="1"/>
        <v>0.23449945801429886</v>
      </c>
      <c r="D23" s="14">
        <f t="shared" si="0"/>
        <v>0.6299614791918264</v>
      </c>
      <c r="E23" s="1">
        <f t="shared" si="2"/>
        <v>55.241472930447586</v>
      </c>
    </row>
    <row r="24" spans="1:5" ht="15.75">
      <c r="A24" s="1">
        <v>37.8</v>
      </c>
      <c r="B24" s="1">
        <v>0.257</v>
      </c>
      <c r="C24" s="1">
        <f t="shared" si="1"/>
        <v>0.25020143652393284</v>
      </c>
      <c r="D24" s="14">
        <f t="shared" si="0"/>
        <v>0.6299614791918264</v>
      </c>
      <c r="E24" s="1">
        <f t="shared" si="2"/>
        <v>60.00366887272755</v>
      </c>
    </row>
    <row r="25" spans="1:5" ht="15.75">
      <c r="A25" s="1">
        <v>38.87</v>
      </c>
      <c r="B25" s="1">
        <v>0.393</v>
      </c>
      <c r="C25" s="1">
        <f t="shared" si="1"/>
        <v>0.3826765923113489</v>
      </c>
      <c r="D25" s="14">
        <f t="shared" si="0"/>
        <v>0.6299614791918264</v>
      </c>
      <c r="E25" s="1">
        <f t="shared" si="2"/>
        <v>61.70218542547407</v>
      </c>
    </row>
    <row r="26" spans="1:7" ht="15.75">
      <c r="A26" s="1">
        <v>40.37</v>
      </c>
      <c r="B26" s="1">
        <v>0.165</v>
      </c>
      <c r="C26" s="1">
        <f t="shared" si="1"/>
        <v>0.1607086158960268</v>
      </c>
      <c r="D26" s="14">
        <f t="shared" si="0"/>
        <v>0.6299614791918264</v>
      </c>
      <c r="E26" s="1">
        <f t="shared" si="2"/>
        <v>64.08328339661405</v>
      </c>
      <c r="G26" s="13" t="s">
        <v>15</v>
      </c>
    </row>
    <row r="27" spans="1:5" ht="15.75">
      <c r="A27" s="1">
        <v>44.7</v>
      </c>
      <c r="B27" s="1">
        <v>0.66</v>
      </c>
      <c r="C27" s="1">
        <f t="shared" si="1"/>
        <v>0.6433294811058485</v>
      </c>
      <c r="D27" s="14">
        <f t="shared" si="0"/>
        <v>0.6299614791918264</v>
      </c>
      <c r="E27" s="1">
        <f t="shared" si="2"/>
        <v>70.95671953997147</v>
      </c>
    </row>
    <row r="28" spans="1:9" ht="15.75">
      <c r="A28" s="1">
        <v>45.5</v>
      </c>
      <c r="B28" s="1">
        <v>0.184</v>
      </c>
      <c r="C28" s="1">
        <f t="shared" si="1"/>
        <v>0.1793779588375156</v>
      </c>
      <c r="D28" s="14">
        <f t="shared" si="0"/>
        <v>0.6299614791918264</v>
      </c>
      <c r="E28" s="1">
        <f t="shared" si="2"/>
        <v>72.2266384579128</v>
      </c>
      <c r="G28" s="2" t="s">
        <v>16</v>
      </c>
      <c r="I28" s="1">
        <v>640</v>
      </c>
    </row>
    <row r="29" spans="1:9" ht="15.75">
      <c r="A29" s="1">
        <v>47.7</v>
      </c>
      <c r="B29" s="1">
        <v>0.322</v>
      </c>
      <c r="C29" s="1">
        <f t="shared" si="1"/>
        <v>0.3140341343875158</v>
      </c>
      <c r="D29" s="14">
        <f t="shared" si="0"/>
        <v>0.6299614791918264</v>
      </c>
      <c r="E29" s="1">
        <f t="shared" si="2"/>
        <v>75.71891548225145</v>
      </c>
      <c r="G29" s="2" t="s">
        <v>17</v>
      </c>
      <c r="I29" s="1">
        <v>1.8</v>
      </c>
    </row>
    <row r="30" spans="1:9" ht="15.75">
      <c r="A30" s="1">
        <v>49</v>
      </c>
      <c r="B30" s="1">
        <v>0.197</v>
      </c>
      <c r="C30" s="1">
        <f t="shared" si="1"/>
        <v>0.19217083421539896</v>
      </c>
      <c r="D30" s="14">
        <f t="shared" si="0"/>
        <v>0.6299614791918264</v>
      </c>
      <c r="E30" s="1">
        <f t="shared" si="2"/>
        <v>77.7825337239061</v>
      </c>
      <c r="G30" s="2" t="s">
        <v>18</v>
      </c>
      <c r="I30" s="1">
        <f>B3</f>
        <v>1.6</v>
      </c>
    </row>
    <row r="31" spans="1:9" ht="15.75">
      <c r="A31" s="1">
        <v>52</v>
      </c>
      <c r="B31" s="1">
        <v>1.389</v>
      </c>
      <c r="C31" s="1">
        <f t="shared" si="1"/>
        <v>1.3556724964811337</v>
      </c>
      <c r="D31" s="14">
        <f t="shared" si="0"/>
        <v>0.6299614791918264</v>
      </c>
      <c r="E31" s="1">
        <f t="shared" si="2"/>
        <v>82.54472966618606</v>
      </c>
      <c r="G31" s="2" t="s">
        <v>19</v>
      </c>
      <c r="I31" s="1">
        <f>F9/1000</f>
        <v>0.06872528867810342</v>
      </c>
    </row>
    <row r="32" spans="1:9" ht="15.75">
      <c r="A32" s="1">
        <v>53.8</v>
      </c>
      <c r="B32" s="1">
        <v>0.792</v>
      </c>
      <c r="C32" s="1">
        <f t="shared" si="1"/>
        <v>0.7732437817929344</v>
      </c>
      <c r="D32" s="14">
        <f t="shared" si="0"/>
        <v>0.6299614791918264</v>
      </c>
      <c r="E32" s="1">
        <f t="shared" si="2"/>
        <v>85.40204723155404</v>
      </c>
      <c r="G32" s="2" t="s">
        <v>20</v>
      </c>
      <c r="I32" s="1">
        <v>15</v>
      </c>
    </row>
    <row r="33" spans="1:5" ht="15.75">
      <c r="A33" s="1">
        <v>56.8</v>
      </c>
      <c r="B33" s="1">
        <v>0.701</v>
      </c>
      <c r="C33" s="1">
        <f aca="true" t="shared" si="3" ref="C33:C48">B33*(1+($I$28+$I$29*A33)/(1282900)+($I$30+A33*$I$31-$I$32)/400)</f>
        <v>0.6847631261831403</v>
      </c>
      <c r="D33" s="14">
        <f t="shared" si="0"/>
        <v>0.6299614791918264</v>
      </c>
      <c r="E33" s="1">
        <f t="shared" si="2"/>
        <v>90.164243173834</v>
      </c>
    </row>
    <row r="34" spans="1:5" ht="15.75">
      <c r="A34" s="1">
        <v>61.2</v>
      </c>
      <c r="B34" s="1">
        <v>0.113</v>
      </c>
      <c r="C34" s="1">
        <f t="shared" si="3"/>
        <v>0.11046876687646706</v>
      </c>
      <c r="D34" s="14">
        <f t="shared" si="0"/>
        <v>0.6299614791918264</v>
      </c>
      <c r="E34" s="1">
        <f aca="true" t="shared" si="4" ref="E34:E49">E33+(A34-A33)/D34</f>
        <v>97.14879722251129</v>
      </c>
    </row>
    <row r="35" spans="1:5" ht="15.75">
      <c r="A35" s="1">
        <v>64.2</v>
      </c>
      <c r="B35" s="1">
        <v>0.044</v>
      </c>
      <c r="C35" s="1">
        <f t="shared" si="3"/>
        <v>0.043037251652998966</v>
      </c>
      <c r="D35" s="14">
        <f t="shared" si="0"/>
        <v>0.6299614791918264</v>
      </c>
      <c r="E35" s="1">
        <f t="shared" si="4"/>
        <v>101.91099316479125</v>
      </c>
    </row>
    <row r="36" spans="1:5" ht="15.75">
      <c r="A36" s="1">
        <v>65.7</v>
      </c>
      <c r="B36" s="1">
        <v>0.487</v>
      </c>
      <c r="C36" s="1">
        <f t="shared" si="3"/>
        <v>0.4764706607521743</v>
      </c>
      <c r="D36" s="14">
        <f t="shared" si="0"/>
        <v>0.6299614791918264</v>
      </c>
      <c r="E36" s="1">
        <f t="shared" si="4"/>
        <v>104.29209113593123</v>
      </c>
    </row>
    <row r="37" spans="1:5" ht="15.75">
      <c r="A37" s="1">
        <v>69.3</v>
      </c>
      <c r="B37" s="1">
        <v>0.251</v>
      </c>
      <c r="C37" s="1">
        <f t="shared" si="3"/>
        <v>0.24572969246973694</v>
      </c>
      <c r="D37" s="14">
        <f t="shared" si="0"/>
        <v>0.6299614791918264</v>
      </c>
      <c r="E37" s="1">
        <f t="shared" si="4"/>
        <v>110.00672626666717</v>
      </c>
    </row>
    <row r="38" spans="1:5" ht="15.75">
      <c r="A38" s="1">
        <v>72.3</v>
      </c>
      <c r="B38" s="1">
        <v>0.124</v>
      </c>
      <c r="C38" s="1">
        <f t="shared" si="3"/>
        <v>0.12146077855754782</v>
      </c>
      <c r="D38" s="14">
        <f t="shared" si="0"/>
        <v>0.6299614791918264</v>
      </c>
      <c r="E38" s="1">
        <f t="shared" si="4"/>
        <v>114.76892220894713</v>
      </c>
    </row>
    <row r="39" spans="1:5" ht="15.75">
      <c r="A39" s="1">
        <v>75.7</v>
      </c>
      <c r="B39" s="1">
        <v>0.349</v>
      </c>
      <c r="C39" s="1">
        <f t="shared" si="3"/>
        <v>0.342058858748144</v>
      </c>
      <c r="D39" s="14">
        <f t="shared" si="0"/>
        <v>0.6299614791918264</v>
      </c>
      <c r="E39" s="1">
        <f t="shared" si="4"/>
        <v>120.16607761019776</v>
      </c>
    </row>
    <row r="40" spans="1:5" ht="15.75">
      <c r="A40" s="1">
        <v>78.7</v>
      </c>
      <c r="B40" s="1">
        <v>0.191</v>
      </c>
      <c r="C40" s="1">
        <f t="shared" si="3"/>
        <v>0.18730051947132723</v>
      </c>
      <c r="D40" s="14">
        <f t="shared" si="0"/>
        <v>0.6299614791918264</v>
      </c>
      <c r="E40" s="1">
        <f t="shared" si="4"/>
        <v>124.92827355247772</v>
      </c>
    </row>
    <row r="41" spans="1:5" ht="15.75">
      <c r="A41" s="1">
        <v>80.3</v>
      </c>
      <c r="B41" s="1">
        <v>7.803</v>
      </c>
      <c r="C41" s="1">
        <f t="shared" si="3"/>
        <v>7.65402620132164</v>
      </c>
      <c r="D41" s="14">
        <f t="shared" si="0"/>
        <v>0.6299614791918264</v>
      </c>
      <c r="E41" s="1">
        <f t="shared" si="4"/>
        <v>127.46811138836036</v>
      </c>
    </row>
    <row r="42" spans="1:5" ht="15.75">
      <c r="A42" s="1">
        <v>83.3</v>
      </c>
      <c r="B42" s="1">
        <v>0.407</v>
      </c>
      <c r="C42" s="1">
        <f t="shared" si="3"/>
        <v>0.39944110928606286</v>
      </c>
      <c r="D42" s="14">
        <f t="shared" si="0"/>
        <v>0.6299614791918264</v>
      </c>
      <c r="E42" s="1">
        <f t="shared" si="4"/>
        <v>132.23030733064033</v>
      </c>
    </row>
    <row r="43" spans="1:5" ht="15.75">
      <c r="A43" s="1">
        <v>87.8</v>
      </c>
      <c r="B43" s="1">
        <v>0.515</v>
      </c>
      <c r="C43" s="1">
        <f t="shared" si="3"/>
        <v>0.5058367390346844</v>
      </c>
      <c r="D43" s="14">
        <f t="shared" si="0"/>
        <v>0.6299614791918264</v>
      </c>
      <c r="E43" s="1">
        <f t="shared" si="4"/>
        <v>139.37360124406027</v>
      </c>
    </row>
    <row r="44" spans="1:5" ht="15.75">
      <c r="A44" s="1">
        <v>90</v>
      </c>
      <c r="B44" s="1">
        <v>0.807</v>
      </c>
      <c r="C44" s="1">
        <f t="shared" si="3"/>
        <v>0.7929487872373966</v>
      </c>
      <c r="D44" s="14">
        <f t="shared" si="0"/>
        <v>0.6299614791918264</v>
      </c>
      <c r="E44" s="1">
        <f t="shared" si="4"/>
        <v>142.86587826839892</v>
      </c>
    </row>
    <row r="45" spans="1:5" ht="15.75">
      <c r="A45" s="1">
        <v>99.5</v>
      </c>
      <c r="B45" s="1">
        <v>0.816</v>
      </c>
      <c r="C45" s="1">
        <f t="shared" si="3"/>
        <v>0.8031348549646163</v>
      </c>
      <c r="D45" s="14">
        <f t="shared" si="0"/>
        <v>0.6299614791918264</v>
      </c>
      <c r="E45" s="1">
        <f t="shared" si="4"/>
        <v>157.94616541895215</v>
      </c>
    </row>
    <row r="46" spans="1:5" ht="15.75">
      <c r="A46" s="1">
        <v>109</v>
      </c>
      <c r="B46" s="1">
        <v>0.098</v>
      </c>
      <c r="C46" s="1">
        <f t="shared" si="3"/>
        <v>0.09661618567567966</v>
      </c>
      <c r="D46" s="14">
        <f t="shared" si="0"/>
        <v>0.6299614791918264</v>
      </c>
      <c r="E46" s="1">
        <f t="shared" si="4"/>
        <v>173.02645256950538</v>
      </c>
    </row>
    <row r="47" spans="1:5" ht="15.75">
      <c r="A47" s="1">
        <v>147.4</v>
      </c>
      <c r="B47" s="1">
        <v>0.111</v>
      </c>
      <c r="C47" s="1">
        <f t="shared" si="3"/>
        <v>0.11017093559608789</v>
      </c>
      <c r="D47" s="14">
        <f t="shared" si="0"/>
        <v>0.6299614791918264</v>
      </c>
      <c r="E47" s="1">
        <f t="shared" si="4"/>
        <v>233.98256063068894</v>
      </c>
    </row>
    <row r="48" spans="1:5" ht="15.75">
      <c r="A48" s="1">
        <v>156.9</v>
      </c>
      <c r="B48" s="1">
        <v>0.905</v>
      </c>
      <c r="C48" s="1">
        <f t="shared" si="3"/>
        <v>0.8997297380189592</v>
      </c>
      <c r="D48" s="14">
        <f aca="true" t="shared" si="5" ref="D48:D66">$G$18</f>
        <v>0.6299614791918264</v>
      </c>
      <c r="E48" s="1">
        <f t="shared" si="4"/>
        <v>249.06284778124217</v>
      </c>
    </row>
    <row r="49" spans="1:5" ht="15.75">
      <c r="A49" s="1">
        <v>164.4</v>
      </c>
      <c r="B49" s="1">
        <v>0.627</v>
      </c>
      <c r="C49" s="1">
        <f aca="true" t="shared" si="6" ref="C49:C64">B49*(1+($I$28+$I$29*A49)/(1282900)+($I$30+A49*$I$31-$I$32)/400)</f>
        <v>0.6241632189408167</v>
      </c>
      <c r="D49" s="14">
        <f t="shared" si="5"/>
        <v>0.6299614791918264</v>
      </c>
      <c r="E49" s="1">
        <f t="shared" si="4"/>
        <v>260.96833763694207</v>
      </c>
    </row>
    <row r="50" spans="1:5" ht="15.75">
      <c r="A50" s="1">
        <v>187.1</v>
      </c>
      <c r="B50" s="1">
        <v>0.803</v>
      </c>
      <c r="C50" s="1">
        <f t="shared" si="6"/>
        <v>0.8025243334286155</v>
      </c>
      <c r="D50" s="14">
        <f t="shared" si="5"/>
        <v>0.6299614791918264</v>
      </c>
      <c r="E50" s="1">
        <f aca="true" t="shared" si="7" ref="E50:E65">E49+(A50-A49)/D50</f>
        <v>297.0022869335271</v>
      </c>
    </row>
    <row r="51" spans="1:5" ht="15.75">
      <c r="A51" s="1">
        <v>207.9</v>
      </c>
      <c r="B51" s="1">
        <v>0.612</v>
      </c>
      <c r="C51" s="1">
        <f t="shared" si="6"/>
        <v>0.6138424486649713</v>
      </c>
      <c r="D51" s="14">
        <f t="shared" si="5"/>
        <v>0.6299614791918264</v>
      </c>
      <c r="E51" s="1">
        <f t="shared" si="7"/>
        <v>330.02017880000153</v>
      </c>
    </row>
    <row r="52" spans="1:5" ht="15.75">
      <c r="A52" s="1">
        <v>208.9</v>
      </c>
      <c r="B52" s="1">
        <v>0.733</v>
      </c>
      <c r="C52" s="1">
        <f t="shared" si="6"/>
        <v>0.7353336911887856</v>
      </c>
      <c r="D52" s="14">
        <f t="shared" si="5"/>
        <v>0.6299614791918264</v>
      </c>
      <c r="E52" s="1">
        <f t="shared" si="7"/>
        <v>331.6075774474282</v>
      </c>
    </row>
    <row r="53" spans="1:5" ht="15.75">
      <c r="A53" s="1">
        <v>214</v>
      </c>
      <c r="B53" s="1">
        <v>0.76</v>
      </c>
      <c r="C53" s="1">
        <f t="shared" si="6"/>
        <v>0.7630910388797517</v>
      </c>
      <c r="D53" s="14">
        <f t="shared" si="5"/>
        <v>0.6299614791918264</v>
      </c>
      <c r="E53" s="1">
        <f t="shared" si="7"/>
        <v>339.7033105493041</v>
      </c>
    </row>
    <row r="54" spans="1:5" ht="15.75">
      <c r="A54" s="1">
        <v>235.2</v>
      </c>
      <c r="B54" s="1">
        <v>0.416</v>
      </c>
      <c r="C54" s="1">
        <f t="shared" si="6"/>
        <v>0.4192195662010319</v>
      </c>
      <c r="D54" s="14">
        <f t="shared" si="5"/>
        <v>0.6299614791918264</v>
      </c>
      <c r="E54" s="1">
        <f t="shared" si="7"/>
        <v>373.35616187474915</v>
      </c>
    </row>
    <row r="55" spans="1:5" ht="15.75">
      <c r="A55" s="1">
        <v>239.4</v>
      </c>
      <c r="B55" s="1">
        <v>0.214</v>
      </c>
      <c r="C55" s="1">
        <f t="shared" si="6"/>
        <v>0.21581190595551683</v>
      </c>
      <c r="D55" s="14">
        <f t="shared" si="5"/>
        <v>0.6299614791918264</v>
      </c>
      <c r="E55" s="1">
        <f t="shared" si="7"/>
        <v>380.0232361939411</v>
      </c>
    </row>
    <row r="56" spans="1:5" ht="15.75">
      <c r="A56" s="1">
        <v>255.8</v>
      </c>
      <c r="B56" s="1">
        <v>0.718</v>
      </c>
      <c r="C56" s="1">
        <f t="shared" si="6"/>
        <v>0.7261188549779771</v>
      </c>
      <c r="D56" s="14">
        <f t="shared" si="5"/>
        <v>0.6299614791918264</v>
      </c>
      <c r="E56" s="1">
        <f t="shared" si="7"/>
        <v>406.05657401173823</v>
      </c>
    </row>
    <row r="57" spans="1:5" ht="15.75">
      <c r="A57" s="1">
        <v>267</v>
      </c>
      <c r="B57" s="1">
        <v>0.799</v>
      </c>
      <c r="C57" s="1">
        <f t="shared" si="6"/>
        <v>0.8095848483339935</v>
      </c>
      <c r="D57" s="14">
        <f t="shared" si="5"/>
        <v>0.6299614791918264</v>
      </c>
      <c r="E57" s="1">
        <f t="shared" si="7"/>
        <v>423.83543886291676</v>
      </c>
    </row>
    <row r="58" spans="1:5" ht="15.75">
      <c r="A58" s="1">
        <v>279.7</v>
      </c>
      <c r="B58" s="1">
        <v>0.392</v>
      </c>
      <c r="C58" s="1">
        <f t="shared" si="6"/>
        <v>0.39805540700981346</v>
      </c>
      <c r="D58" s="14">
        <f t="shared" si="5"/>
        <v>0.6299614791918264</v>
      </c>
      <c r="E58" s="1">
        <f t="shared" si="7"/>
        <v>443.99540168523527</v>
      </c>
    </row>
    <row r="59" spans="1:5" ht="15.75">
      <c r="A59" s="1">
        <v>287.8</v>
      </c>
      <c r="B59" s="1">
        <v>0.679</v>
      </c>
      <c r="C59" s="1">
        <f t="shared" si="6"/>
        <v>0.6904415022882536</v>
      </c>
      <c r="D59" s="14">
        <f t="shared" si="5"/>
        <v>0.6299614791918264</v>
      </c>
      <c r="E59" s="1">
        <f t="shared" si="7"/>
        <v>456.8533307293912</v>
      </c>
    </row>
    <row r="60" spans="1:5" ht="15.75">
      <c r="A60" s="1">
        <v>297.5</v>
      </c>
      <c r="B60" s="1">
        <v>0.553</v>
      </c>
      <c r="C60" s="1">
        <f t="shared" si="6"/>
        <v>0.5632474864317175</v>
      </c>
      <c r="D60" s="14">
        <f t="shared" si="5"/>
        <v>0.6299614791918264</v>
      </c>
      <c r="E60" s="1">
        <f t="shared" si="7"/>
        <v>472.25109760942973</v>
      </c>
    </row>
    <row r="61" spans="1:5" ht="15.75">
      <c r="A61" s="1">
        <v>316.85</v>
      </c>
      <c r="B61" s="1">
        <v>0.77</v>
      </c>
      <c r="C61" s="1">
        <f t="shared" si="6"/>
        <v>0.7868494881490302</v>
      </c>
      <c r="D61" s="14">
        <f t="shared" si="5"/>
        <v>0.6299614791918264</v>
      </c>
      <c r="E61" s="1">
        <f t="shared" si="7"/>
        <v>502.96726143713556</v>
      </c>
    </row>
    <row r="62" spans="1:5" ht="15.75">
      <c r="A62" s="1">
        <v>325.05</v>
      </c>
      <c r="B62" s="1">
        <v>0.683</v>
      </c>
      <c r="C62" s="1">
        <f t="shared" si="6"/>
        <v>0.6989158299825149</v>
      </c>
      <c r="D62" s="14">
        <f t="shared" si="5"/>
        <v>0.6299614791918264</v>
      </c>
      <c r="E62" s="1">
        <f t="shared" si="7"/>
        <v>515.9839303460341</v>
      </c>
    </row>
    <row r="63" spans="1:5" ht="15.75">
      <c r="A63" s="1">
        <v>325.05</v>
      </c>
      <c r="B63" s="1">
        <v>0.683</v>
      </c>
      <c r="C63" s="1">
        <f t="shared" si="6"/>
        <v>0.6989158299825149</v>
      </c>
      <c r="D63" s="14">
        <f t="shared" si="5"/>
        <v>0.6299614791918264</v>
      </c>
      <c r="E63" s="1">
        <f t="shared" si="7"/>
        <v>515.9839303460341</v>
      </c>
    </row>
    <row r="64" spans="1:5" ht="15.75">
      <c r="A64" s="1">
        <v>333.15</v>
      </c>
      <c r="B64" s="1">
        <v>0.284</v>
      </c>
      <c r="C64" s="1">
        <f t="shared" si="6"/>
        <v>0.2910164692711312</v>
      </c>
      <c r="D64" s="14">
        <f t="shared" si="5"/>
        <v>0.6299614791918264</v>
      </c>
      <c r="E64" s="1">
        <f t="shared" si="7"/>
        <v>528.8418593901899</v>
      </c>
    </row>
    <row r="65" spans="1:5" ht="15.75">
      <c r="A65" s="1">
        <v>352.35</v>
      </c>
      <c r="B65" s="1">
        <v>0.328</v>
      </c>
      <c r="C65" s="1">
        <f>B65*(1+($I$28+$I$29*A65)/(1282900)+($I$30+A65*$I$31-$I$32)/400)</f>
        <v>0.33719437481653086</v>
      </c>
      <c r="D65" s="14">
        <f t="shared" si="5"/>
        <v>0.6299614791918264</v>
      </c>
      <c r="E65" s="1">
        <f t="shared" si="7"/>
        <v>559.3199134207817</v>
      </c>
    </row>
    <row r="66" spans="1:5" ht="15.75">
      <c r="A66" s="1">
        <v>364.8</v>
      </c>
      <c r="B66" s="1">
        <v>0.692</v>
      </c>
      <c r="C66" s="1">
        <f>B66*(1+($I$28+$I$29*A66)/(1282900)+($I$30+A66*$I$31-$I$32)/400)</f>
        <v>0.7128902159819616</v>
      </c>
      <c r="D66" s="14">
        <f t="shared" si="5"/>
        <v>0.6299614791918264</v>
      </c>
      <c r="E66" s="1">
        <f>E65+(A66-A65)/D66</f>
        <v>579.0830265812435</v>
      </c>
    </row>
    <row r="67" ht="15.75">
      <c r="E67" s="2"/>
    </row>
    <row r="68" ht="15.75">
      <c r="E68" s="2"/>
    </row>
    <row r="69" ht="15.75">
      <c r="E69" s="2"/>
    </row>
    <row r="70" ht="15.75">
      <c r="E70" s="2"/>
    </row>
    <row r="71" ht="15.75">
      <c r="E71" s="2"/>
    </row>
    <row r="72" ht="15.75">
      <c r="E72" s="2"/>
    </row>
    <row r="73" ht="15.75">
      <c r="E73" s="2"/>
    </row>
    <row r="74" ht="15.75">
      <c r="E74" s="2"/>
    </row>
    <row r="75" ht="15.75">
      <c r="E75" s="2"/>
    </row>
    <row r="76" ht="15.75">
      <c r="E76" s="2"/>
    </row>
    <row r="77" ht="15.75">
      <c r="E77" s="2"/>
    </row>
    <row r="78" ht="15.75">
      <c r="E78" s="2"/>
    </row>
    <row r="79" ht="15.75">
      <c r="E79" s="2"/>
    </row>
    <row r="80" ht="15.75">
      <c r="E80" s="2"/>
    </row>
    <row r="81" ht="15.75">
      <c r="E81" s="2"/>
    </row>
    <row r="82" ht="15.75">
      <c r="E82" s="2"/>
    </row>
    <row r="83" ht="15.75">
      <c r="E83" s="2"/>
    </row>
    <row r="84" ht="15.75">
      <c r="E84" s="2"/>
    </row>
    <row r="85" ht="15.75">
      <c r="E85" s="2"/>
    </row>
    <row r="86" ht="15.75">
      <c r="E86" s="2"/>
    </row>
    <row r="87" ht="15.75">
      <c r="E87" s="2"/>
    </row>
    <row r="88" ht="15.75">
      <c r="E88" s="2"/>
    </row>
    <row r="89" ht="15.75">
      <c r="E89" s="2"/>
    </row>
    <row r="90" ht="15.75">
      <c r="E90" s="2"/>
    </row>
    <row r="91" ht="15.75">
      <c r="E91" s="2"/>
    </row>
    <row r="92" ht="15.75">
      <c r="E92" s="2"/>
    </row>
    <row r="93" ht="15.75">
      <c r="E93" s="2"/>
    </row>
    <row r="94" ht="15.75">
      <c r="E94" s="2"/>
    </row>
    <row r="95" ht="15.75">
      <c r="E95" s="2"/>
    </row>
    <row r="96" ht="15.75">
      <c r="E96" s="2"/>
    </row>
    <row r="97" ht="15.75">
      <c r="E97" s="2"/>
    </row>
    <row r="98" ht="15.75">
      <c r="E98" s="2"/>
    </row>
    <row r="99" ht="15.75">
      <c r="E99" s="2"/>
    </row>
    <row r="100" ht="15.75">
      <c r="E100" s="2"/>
    </row>
    <row r="101" ht="15.75">
      <c r="E101" s="2"/>
    </row>
    <row r="102" ht="15.75">
      <c r="E102" s="2"/>
    </row>
    <row r="103" ht="15.75">
      <c r="E103" s="2"/>
    </row>
    <row r="104" ht="15.75">
      <c r="E104" s="2"/>
    </row>
    <row r="105" ht="15.75">
      <c r="E105" s="2"/>
    </row>
    <row r="106" ht="15.75">
      <c r="E106" s="2"/>
    </row>
    <row r="107" ht="15.75">
      <c r="E107" s="2"/>
    </row>
    <row r="108" ht="15.75">
      <c r="E108" s="2"/>
    </row>
    <row r="109" ht="15.75">
      <c r="E109" s="2"/>
    </row>
    <row r="110" ht="15.75">
      <c r="E110" s="2"/>
    </row>
    <row r="111" ht="15.75">
      <c r="E111" s="2"/>
    </row>
    <row r="112" ht="15.75">
      <c r="E112" s="2"/>
    </row>
    <row r="113" ht="15.75">
      <c r="E113" s="2"/>
    </row>
    <row r="114" ht="15.75">
      <c r="E114" s="2"/>
    </row>
    <row r="115" ht="15.75">
      <c r="E115" s="2"/>
    </row>
    <row r="116" ht="15.75">
      <c r="E116" s="2"/>
    </row>
    <row r="117" ht="15.75">
      <c r="E117" s="2"/>
    </row>
    <row r="118" ht="15.75">
      <c r="E118" s="2"/>
    </row>
    <row r="119" ht="15.75">
      <c r="E119" s="2"/>
    </row>
    <row r="120" ht="15.75">
      <c r="E120" s="2"/>
    </row>
    <row r="121" ht="15.75">
      <c r="E121" s="2"/>
    </row>
    <row r="122" ht="15.75">
      <c r="E122" s="2"/>
    </row>
    <row r="123" ht="15.75">
      <c r="E123" s="2"/>
    </row>
    <row r="124" ht="15.75">
      <c r="E124" s="2"/>
    </row>
    <row r="125" ht="15.75">
      <c r="E125" s="2"/>
    </row>
    <row r="126" ht="15.75">
      <c r="E126" s="2"/>
    </row>
    <row r="127" ht="15.75">
      <c r="E127" s="2"/>
    </row>
    <row r="128" ht="15.75">
      <c r="E128" s="2"/>
    </row>
    <row r="129" ht="15.75">
      <c r="E129" s="2"/>
    </row>
    <row r="130" ht="15.75">
      <c r="E130" s="2"/>
    </row>
    <row r="131" ht="15.75">
      <c r="E131" s="2"/>
    </row>
    <row r="132" ht="15.75">
      <c r="E132" s="2"/>
    </row>
    <row r="133" ht="15.75">
      <c r="E133" s="2"/>
    </row>
    <row r="134" ht="15.75">
      <c r="E134" s="2"/>
    </row>
    <row r="135" ht="15.75">
      <c r="E135" s="2"/>
    </row>
    <row r="136" ht="15.75">
      <c r="E136" s="2"/>
    </row>
    <row r="137" ht="15.75">
      <c r="E137" s="2"/>
    </row>
    <row r="138" ht="15.75">
      <c r="E138" s="2"/>
    </row>
    <row r="139" ht="15.75">
      <c r="E139" s="2"/>
    </row>
    <row r="140" ht="15.75">
      <c r="E140" s="2"/>
    </row>
    <row r="141" ht="15.75">
      <c r="E141" s="2"/>
    </row>
    <row r="142" ht="15.75">
      <c r="E142" s="2"/>
    </row>
    <row r="143" ht="15.75">
      <c r="E143" s="2"/>
    </row>
    <row r="144" ht="15.75">
      <c r="E144" s="2"/>
    </row>
    <row r="145" ht="15.75">
      <c r="E145" s="2"/>
    </row>
    <row r="146" ht="15.75">
      <c r="E146" s="2"/>
    </row>
    <row r="147" ht="15.75">
      <c r="E147" s="2"/>
    </row>
    <row r="148" ht="15.75">
      <c r="E148" s="2"/>
    </row>
    <row r="149" ht="15.75">
      <c r="E149" s="2"/>
    </row>
    <row r="150" ht="15.75">
      <c r="E150" s="2"/>
    </row>
    <row r="151" ht="15.75">
      <c r="E151" s="2"/>
    </row>
    <row r="152" ht="15.75">
      <c r="E152" s="2"/>
    </row>
    <row r="153" ht="15.75">
      <c r="E153" s="2"/>
    </row>
    <row r="154" ht="15.75">
      <c r="E154" s="2"/>
    </row>
    <row r="155" ht="15.75">
      <c r="E155" s="2"/>
    </row>
    <row r="156" ht="15.75">
      <c r="E156" s="2"/>
    </row>
    <row r="157" ht="15.75">
      <c r="E157" s="2"/>
    </row>
    <row r="158" ht="15.75">
      <c r="E158" s="2"/>
    </row>
    <row r="159" ht="15.75">
      <c r="E159" s="2"/>
    </row>
    <row r="160" ht="15.75">
      <c r="E160" s="2"/>
    </row>
    <row r="161" ht="15.75">
      <c r="E161" s="2"/>
    </row>
    <row r="162" ht="15.75">
      <c r="E162" s="2"/>
    </row>
    <row r="163" ht="15.75">
      <c r="E163" s="2"/>
    </row>
    <row r="164" ht="15.75">
      <c r="E164" s="2"/>
    </row>
    <row r="165" ht="15.75">
      <c r="E165" s="2"/>
    </row>
    <row r="166" ht="15.75">
      <c r="E166" s="2"/>
    </row>
    <row r="167" ht="15.75">
      <c r="E167" s="2"/>
    </row>
    <row r="168" ht="15.75">
      <c r="E168" s="2"/>
    </row>
    <row r="169" ht="15.75">
      <c r="E169" s="2"/>
    </row>
    <row r="170" ht="15.75">
      <c r="E170" s="2"/>
    </row>
    <row r="171" ht="15.75">
      <c r="E171" s="2"/>
    </row>
    <row r="172" ht="15.75">
      <c r="E172" s="2"/>
    </row>
    <row r="173" ht="15.75">
      <c r="E173" s="2"/>
    </row>
    <row r="174" ht="15.75">
      <c r="E174" s="2"/>
    </row>
    <row r="175" ht="15.75">
      <c r="E175" s="2"/>
    </row>
    <row r="176" ht="15.75">
      <c r="E176" s="2"/>
    </row>
    <row r="177" ht="15.75">
      <c r="E177" s="2"/>
    </row>
    <row r="194" ht="15.75">
      <c r="E194" s="2"/>
    </row>
    <row r="195" ht="15.75">
      <c r="E195" s="2"/>
    </row>
    <row r="196" ht="15.75">
      <c r="E196" s="2"/>
    </row>
    <row r="197" ht="15.75">
      <c r="E197" s="2"/>
    </row>
  </sheetData>
  <printOptions gridLines="1"/>
  <pageMargins left="0.75" right="0.75" top="1" bottom="1" header="0.5" footer="0.5"/>
  <pageSetup horizontalDpi="96" verticalDpi="96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7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4" customWidth="1"/>
    <col min="5" max="5" width="11.00390625" style="1" customWidth="1"/>
    <col min="6" max="6" width="13.375" style="2" bestFit="1" customWidth="1"/>
    <col min="7" max="16384" width="11.00390625" style="2" customWidth="1"/>
  </cols>
  <sheetData>
    <row r="1" spans="1:9" s="3" customFormat="1" ht="15.75">
      <c r="A1" s="1" t="s">
        <v>0</v>
      </c>
      <c r="B1" s="1" t="s">
        <v>1</v>
      </c>
      <c r="C1" s="1" t="s">
        <v>2</v>
      </c>
      <c r="D1" s="14"/>
      <c r="E1" s="2"/>
      <c r="F1" s="2"/>
      <c r="G1" s="1" t="s">
        <v>3</v>
      </c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1.3</v>
      </c>
      <c r="C3" s="1">
        <v>0</v>
      </c>
      <c r="E3" s="2"/>
      <c r="F3" s="4">
        <f>1000*1/SLOPE(C3:C9,B3:B9)</f>
        <v>88.1109760169294</v>
      </c>
      <c r="G3" s="1">
        <f>INTERCEPT(B4:B6,A4:A6)</f>
        <v>7.348083013581839</v>
      </c>
    </row>
    <row r="4" spans="1:9" ht="15.75">
      <c r="A4" s="1">
        <v>81.5</v>
      </c>
      <c r="B4" s="1">
        <v>12</v>
      </c>
      <c r="C4" s="1">
        <f>A4/$G$18</f>
        <v>98.31891466450382</v>
      </c>
      <c r="E4" s="5">
        <f>1000*1/SLOPE(C3:C4,B3:B4)</f>
        <v>108.82951705184995</v>
      </c>
      <c r="F4" s="5" t="s">
        <v>7</v>
      </c>
      <c r="I4" s="6">
        <f>SLOPE(E4:E10,A4:A10)*1000</f>
        <v>-549.1260650072913</v>
      </c>
    </row>
    <row r="5" spans="1:6" ht="15.75">
      <c r="A5" s="1">
        <v>128.5</v>
      </c>
      <c r="B5" s="1">
        <v>19.1</v>
      </c>
      <c r="C5" s="1">
        <f>A5/$G$18</f>
        <v>155.0181660661195</v>
      </c>
      <c r="E5" s="5">
        <f>1000*1/SLOPE(C4:C5,B4:B5)</f>
        <v>125.2221118354608</v>
      </c>
      <c r="F5" s="7">
        <f>CORREL(C3:C9,B3:B9)</f>
        <v>0.9671128904300751</v>
      </c>
    </row>
    <row r="6" spans="1:5" ht="15.75">
      <c r="A6" s="1">
        <v>226.5</v>
      </c>
      <c r="B6" s="1">
        <v>23.6</v>
      </c>
      <c r="C6" s="1">
        <f>A6/$G$18</f>
        <v>273.2421370737437</v>
      </c>
      <c r="E6" s="5">
        <f>1000*1/SLOPE(C5:C6,B5:B6)</f>
        <v>38.063346727795256</v>
      </c>
    </row>
    <row r="7" spans="5:6" ht="15.75">
      <c r="E7" s="2"/>
      <c r="F7" s="8"/>
    </row>
    <row r="8" spans="5:6" ht="15.75">
      <c r="E8" s="2"/>
      <c r="F8" s="4" t="s">
        <v>8</v>
      </c>
    </row>
    <row r="9" spans="5:6" ht="15.75">
      <c r="E9" s="2"/>
      <c r="F9" s="4">
        <f>1000*SLOPE(B3:B9,A3:A9)</f>
        <v>99.41772547119031</v>
      </c>
    </row>
    <row r="10" spans="5:6" ht="15.75">
      <c r="E10" s="2"/>
      <c r="F10" s="5" t="s">
        <v>9</v>
      </c>
    </row>
    <row r="11" spans="5:6" ht="15.75">
      <c r="E11" s="2"/>
      <c r="F11" s="7">
        <f>CORREL(B3:B9,A3:A9)</f>
        <v>0.9671128904300752</v>
      </c>
    </row>
    <row r="12" spans="5:6" ht="15.75">
      <c r="E12" s="2"/>
      <c r="F12" s="7"/>
    </row>
    <row r="13" spans="5:6" ht="15.75">
      <c r="E13" s="2"/>
      <c r="F13" s="7"/>
    </row>
    <row r="14" spans="1:9" ht="15.75">
      <c r="A14" s="9"/>
      <c r="B14" s="9"/>
      <c r="C14" s="9"/>
      <c r="D14" s="15"/>
      <c r="E14" s="9"/>
      <c r="F14" s="10"/>
      <c r="G14" s="10"/>
      <c r="H14" s="10"/>
      <c r="I14" s="10"/>
    </row>
    <row r="15" spans="1:9" s="3" customFormat="1" ht="15.75">
      <c r="A15" s="11"/>
      <c r="B15" s="1"/>
      <c r="C15" s="11" t="s">
        <v>10</v>
      </c>
      <c r="D15" s="16" t="s">
        <v>11</v>
      </c>
      <c r="E15" s="1" t="s">
        <v>12</v>
      </c>
      <c r="F15" s="2"/>
      <c r="G15" s="2" t="s">
        <v>13</v>
      </c>
      <c r="H15" s="2"/>
      <c r="I15" s="2"/>
    </row>
    <row r="16" spans="1:5" ht="15.75">
      <c r="A16" s="12">
        <v>0</v>
      </c>
      <c r="C16" s="11"/>
      <c r="D16" s="14">
        <f aca="true" t="shared" si="0" ref="D16:D47">$G$18</f>
        <v>0.8289351065164273</v>
      </c>
      <c r="E16" s="1">
        <v>0</v>
      </c>
    </row>
    <row r="17" spans="1:7" ht="15.75">
      <c r="A17" s="1">
        <v>6</v>
      </c>
      <c r="B17" s="1">
        <v>0.738</v>
      </c>
      <c r="C17" s="1">
        <f aca="true" t="shared" si="1" ref="C17:C32">B17*(1+($I$27+$I$28*A17)/(1282900)+($I$29+A17*$I$30-$I$31)/400)</f>
        <v>0.7141610410476867</v>
      </c>
      <c r="D17" s="14">
        <f t="shared" si="0"/>
        <v>0.8289351065164273</v>
      </c>
      <c r="E17" s="1">
        <f>E16+(A17-A16)/D17</f>
        <v>7.238202306589238</v>
      </c>
      <c r="G17" s="2" t="s">
        <v>14</v>
      </c>
    </row>
    <row r="18" spans="1:7" ht="15.75">
      <c r="A18" s="1">
        <v>15</v>
      </c>
      <c r="B18" s="1">
        <v>0.089</v>
      </c>
      <c r="C18" s="1">
        <f t="shared" si="1"/>
        <v>0.08632531985152647</v>
      </c>
      <c r="D18" s="14">
        <f t="shared" si="0"/>
        <v>0.8289351065164273</v>
      </c>
      <c r="E18" s="1">
        <f aca="true" t="shared" si="2" ref="E18:E33">E17+(A18-A17)/D18</f>
        <v>18.095505766473096</v>
      </c>
      <c r="G18" s="1">
        <f>AVERAGE(C17:C999)</f>
        <v>0.8289351065164273</v>
      </c>
    </row>
    <row r="19" spans="1:5" ht="15.75">
      <c r="A19" s="1">
        <v>24.5</v>
      </c>
      <c r="B19" s="1">
        <v>0.603</v>
      </c>
      <c r="C19" s="1">
        <f t="shared" si="1"/>
        <v>0.5863101142735273</v>
      </c>
      <c r="D19" s="14">
        <f t="shared" si="0"/>
        <v>0.8289351065164273</v>
      </c>
      <c r="E19" s="1">
        <f t="shared" si="2"/>
        <v>29.555992751906054</v>
      </c>
    </row>
    <row r="20" spans="1:5" ht="15.75">
      <c r="A20" s="1">
        <v>34</v>
      </c>
      <c r="B20" s="1">
        <v>0.792</v>
      </c>
      <c r="C20" s="1">
        <f t="shared" si="1"/>
        <v>0.7719595601843252</v>
      </c>
      <c r="D20" s="14">
        <f t="shared" si="0"/>
        <v>0.8289351065164273</v>
      </c>
      <c r="E20" s="1">
        <f t="shared" si="2"/>
        <v>41.01647973733901</v>
      </c>
    </row>
    <row r="21" spans="1:5" ht="15.75">
      <c r="A21" s="1">
        <v>53</v>
      </c>
      <c r="B21" s="1">
        <v>0.901</v>
      </c>
      <c r="C21" s="1">
        <f t="shared" si="1"/>
        <v>0.8824803186322665</v>
      </c>
      <c r="D21" s="14">
        <f t="shared" si="0"/>
        <v>0.8289351065164273</v>
      </c>
      <c r="E21" s="1">
        <f t="shared" si="2"/>
        <v>63.93745370820493</v>
      </c>
    </row>
    <row r="22" spans="1:5" ht="15.75">
      <c r="A22" s="1">
        <v>75.25</v>
      </c>
      <c r="B22" s="1">
        <v>0.724</v>
      </c>
      <c r="C22" s="1">
        <f t="shared" si="1"/>
        <v>0.7131448826552749</v>
      </c>
      <c r="D22" s="14">
        <f t="shared" si="0"/>
        <v>0.8289351065164273</v>
      </c>
      <c r="E22" s="1">
        <f t="shared" si="2"/>
        <v>90.77912059514001</v>
      </c>
    </row>
    <row r="23" spans="1:5" ht="15.75">
      <c r="A23" s="1">
        <v>86</v>
      </c>
      <c r="B23" s="1">
        <v>0.831</v>
      </c>
      <c r="C23" s="1">
        <f t="shared" si="1"/>
        <v>0.820773446738833</v>
      </c>
      <c r="D23" s="14">
        <f t="shared" si="0"/>
        <v>0.8289351065164273</v>
      </c>
      <c r="E23" s="1">
        <f t="shared" si="2"/>
        <v>103.74756639444573</v>
      </c>
    </row>
    <row r="24" spans="1:5" ht="15.75">
      <c r="A24" s="1">
        <v>92.5</v>
      </c>
      <c r="B24" s="1">
        <v>0.74</v>
      </c>
      <c r="C24" s="1">
        <f t="shared" si="1"/>
        <v>0.7320955689268035</v>
      </c>
      <c r="D24" s="14">
        <f t="shared" si="0"/>
        <v>0.8289351065164273</v>
      </c>
      <c r="E24" s="1">
        <f t="shared" si="2"/>
        <v>111.58895222658407</v>
      </c>
    </row>
    <row r="25" spans="1:7" ht="15.75">
      <c r="A25" s="1">
        <v>100.5</v>
      </c>
      <c r="B25" s="1">
        <v>0.767</v>
      </c>
      <c r="C25" s="1">
        <f t="shared" si="1"/>
        <v>0.7603408411626761</v>
      </c>
      <c r="D25" s="14">
        <f t="shared" si="0"/>
        <v>0.8289351065164273</v>
      </c>
      <c r="E25" s="1">
        <f t="shared" si="2"/>
        <v>121.23988863536972</v>
      </c>
      <c r="G25" s="13" t="s">
        <v>15</v>
      </c>
    </row>
    <row r="26" spans="1:5" ht="15.75">
      <c r="A26" s="1">
        <v>111.5</v>
      </c>
      <c r="B26" s="1">
        <v>0.757</v>
      </c>
      <c r="C26" s="1">
        <f t="shared" si="1"/>
        <v>0.7525089738816159</v>
      </c>
      <c r="D26" s="14">
        <f t="shared" si="0"/>
        <v>0.8289351065164273</v>
      </c>
      <c r="E26" s="1">
        <f t="shared" si="2"/>
        <v>134.50992619745</v>
      </c>
    </row>
    <row r="27" spans="1:9" ht="15.75">
      <c r="A27" s="1">
        <v>130.5</v>
      </c>
      <c r="B27" s="1">
        <v>0.779</v>
      </c>
      <c r="C27" s="1">
        <f t="shared" si="1"/>
        <v>0.7780779265320964</v>
      </c>
      <c r="D27" s="14">
        <f t="shared" si="0"/>
        <v>0.8289351065164273</v>
      </c>
      <c r="E27" s="1">
        <f t="shared" si="2"/>
        <v>157.43090016831593</v>
      </c>
      <c r="G27" s="2" t="s">
        <v>16</v>
      </c>
      <c r="I27" s="1">
        <v>575</v>
      </c>
    </row>
    <row r="28" spans="1:9" ht="15.75">
      <c r="A28" s="1">
        <v>141.7</v>
      </c>
      <c r="B28" s="1">
        <v>0.577</v>
      </c>
      <c r="C28" s="1">
        <f t="shared" si="1"/>
        <v>0.5779322864355592</v>
      </c>
      <c r="D28" s="14">
        <f t="shared" si="0"/>
        <v>0.8289351065164273</v>
      </c>
      <c r="E28" s="1">
        <f t="shared" si="2"/>
        <v>170.94221114061583</v>
      </c>
      <c r="G28" s="2" t="s">
        <v>17</v>
      </c>
      <c r="I28" s="1">
        <v>1.8</v>
      </c>
    </row>
    <row r="29" spans="1:9" ht="15.75">
      <c r="A29" s="1">
        <v>151.2</v>
      </c>
      <c r="B29" s="1">
        <v>0.405</v>
      </c>
      <c r="C29" s="1">
        <f t="shared" si="1"/>
        <v>0.4066160503905762</v>
      </c>
      <c r="D29" s="14">
        <f t="shared" si="0"/>
        <v>0.8289351065164273</v>
      </c>
      <c r="E29" s="1">
        <f t="shared" si="2"/>
        <v>182.4026981260488</v>
      </c>
      <c r="G29" s="2" t="s">
        <v>18</v>
      </c>
      <c r="I29" s="1">
        <f>B3</f>
        <v>1.3</v>
      </c>
    </row>
    <row r="30" spans="1:9" ht="15.75">
      <c r="A30" s="1">
        <v>160.7</v>
      </c>
      <c r="B30" s="1">
        <v>0.869</v>
      </c>
      <c r="C30" s="1">
        <f t="shared" si="1"/>
        <v>0.8745309660415389</v>
      </c>
      <c r="D30" s="14">
        <f t="shared" si="0"/>
        <v>0.8289351065164273</v>
      </c>
      <c r="E30" s="1">
        <f t="shared" si="2"/>
        <v>193.86318511148176</v>
      </c>
      <c r="G30" s="2" t="s">
        <v>19</v>
      </c>
      <c r="I30" s="1">
        <f>F9/1000</f>
        <v>0.09941772547119031</v>
      </c>
    </row>
    <row r="31" spans="1:9" ht="15.75">
      <c r="A31" s="1">
        <v>186.9</v>
      </c>
      <c r="B31" s="1">
        <v>0.737</v>
      </c>
      <c r="C31" s="1">
        <f t="shared" si="1"/>
        <v>0.7465171533339755</v>
      </c>
      <c r="D31" s="14">
        <f t="shared" si="0"/>
        <v>0.8289351065164273</v>
      </c>
      <c r="E31" s="1">
        <f t="shared" si="2"/>
        <v>225.4700018502548</v>
      </c>
      <c r="G31" s="2" t="s">
        <v>20</v>
      </c>
      <c r="I31" s="1">
        <v>15</v>
      </c>
    </row>
    <row r="32" spans="1:5" ht="15.75">
      <c r="A32" s="1">
        <v>207.4</v>
      </c>
      <c r="B32" s="1">
        <v>0.389</v>
      </c>
      <c r="C32" s="1">
        <f t="shared" si="1"/>
        <v>0.3960165061625301</v>
      </c>
      <c r="D32" s="14">
        <f t="shared" si="0"/>
        <v>0.8289351065164273</v>
      </c>
      <c r="E32" s="1">
        <f t="shared" si="2"/>
        <v>250.20052639776802</v>
      </c>
    </row>
    <row r="33" spans="1:5" ht="15.75">
      <c r="A33" s="1">
        <v>226.9</v>
      </c>
      <c r="B33" s="1">
        <v>1.019</v>
      </c>
      <c r="C33" s="1">
        <f aca="true" t="shared" si="3" ref="C33:C48">B33*(1+($I$27+$I$28*A33)/(1282900)+($I$29+A33*$I$30-$I$31)/400)</f>
        <v>1.0423465789440256</v>
      </c>
      <c r="D33" s="14">
        <f t="shared" si="0"/>
        <v>0.8289351065164273</v>
      </c>
      <c r="E33" s="1">
        <f t="shared" si="2"/>
        <v>273.72468389418304</v>
      </c>
    </row>
    <row r="34" spans="1:5" ht="15.75">
      <c r="A34" s="1">
        <v>246.4</v>
      </c>
      <c r="B34" s="1">
        <v>0.844</v>
      </c>
      <c r="C34" s="1">
        <f t="shared" si="3"/>
        <v>0.8674507416444259</v>
      </c>
      <c r="D34" s="14">
        <f t="shared" si="0"/>
        <v>0.8289351065164273</v>
      </c>
      <c r="E34" s="1">
        <f aca="true" t="shared" si="4" ref="E34:E49">E33+(A34-A33)/D34</f>
        <v>297.24884139059805</v>
      </c>
    </row>
    <row r="35" spans="1:5" ht="15.75">
      <c r="A35" s="1">
        <v>254.5</v>
      </c>
      <c r="B35" s="1">
        <v>0.441</v>
      </c>
      <c r="C35" s="1">
        <f t="shared" si="3"/>
        <v>0.45414612741500615</v>
      </c>
      <c r="D35" s="14">
        <f t="shared" si="0"/>
        <v>0.8289351065164273</v>
      </c>
      <c r="E35" s="1">
        <f t="shared" si="4"/>
        <v>307.0204145044935</v>
      </c>
    </row>
    <row r="36" spans="1:5" ht="15.75">
      <c r="A36" s="1">
        <v>255.7</v>
      </c>
      <c r="B36" s="1">
        <v>0.972</v>
      </c>
      <c r="C36" s="1">
        <f t="shared" si="3"/>
        <v>1.0012666766056149</v>
      </c>
      <c r="D36" s="14">
        <f t="shared" si="0"/>
        <v>0.8289351065164273</v>
      </c>
      <c r="E36" s="1">
        <f t="shared" si="4"/>
        <v>308.46805496581135</v>
      </c>
    </row>
    <row r="37" spans="1:5" ht="15.75">
      <c r="A37" s="1">
        <v>264</v>
      </c>
      <c r="B37" s="1">
        <v>0.657</v>
      </c>
      <c r="C37" s="1">
        <f t="shared" si="3"/>
        <v>0.6781450935677223</v>
      </c>
      <c r="D37" s="14">
        <f t="shared" si="0"/>
        <v>0.8289351065164273</v>
      </c>
      <c r="E37" s="1">
        <f t="shared" si="4"/>
        <v>318.48090148992645</v>
      </c>
    </row>
    <row r="38" spans="1:5" ht="15.75">
      <c r="A38" s="1">
        <v>267</v>
      </c>
      <c r="B38" s="1">
        <v>4.208</v>
      </c>
      <c r="C38" s="1">
        <f t="shared" si="3"/>
        <v>4.346586924420948</v>
      </c>
      <c r="D38" s="14">
        <f t="shared" si="0"/>
        <v>0.8289351065164273</v>
      </c>
      <c r="E38" s="1">
        <f t="shared" si="4"/>
        <v>322.10000264322105</v>
      </c>
    </row>
    <row r="39" spans="1:5" ht="15.75">
      <c r="A39" s="1">
        <v>268.5</v>
      </c>
      <c r="B39" s="1">
        <v>0.749</v>
      </c>
      <c r="C39" s="1">
        <f t="shared" si="3"/>
        <v>0.7739484980140808</v>
      </c>
      <c r="D39" s="14">
        <f t="shared" si="0"/>
        <v>0.8289351065164273</v>
      </c>
      <c r="E39" s="1">
        <f t="shared" si="4"/>
        <v>323.90955321986837</v>
      </c>
    </row>
    <row r="40" spans="1:5" ht="15.75">
      <c r="A40" s="1">
        <v>273.6</v>
      </c>
      <c r="B40" s="1">
        <v>1.158</v>
      </c>
      <c r="C40" s="1">
        <f t="shared" si="3"/>
        <v>1.1980480494126873</v>
      </c>
      <c r="D40" s="14">
        <f t="shared" si="0"/>
        <v>0.8289351065164273</v>
      </c>
      <c r="E40" s="1">
        <f t="shared" si="4"/>
        <v>330.0620251804693</v>
      </c>
    </row>
    <row r="41" spans="1:5" ht="15.75">
      <c r="A41" s="1">
        <v>284.7</v>
      </c>
      <c r="B41" s="1">
        <v>0.885</v>
      </c>
      <c r="C41" s="1">
        <f t="shared" si="3"/>
        <v>0.9180620280229581</v>
      </c>
      <c r="D41" s="14">
        <f t="shared" si="0"/>
        <v>0.8289351065164273</v>
      </c>
      <c r="E41" s="1">
        <f t="shared" si="4"/>
        <v>343.4526994476593</v>
      </c>
    </row>
    <row r="42" spans="1:5" ht="15.75">
      <c r="A42" s="1">
        <v>294.1</v>
      </c>
      <c r="B42" s="1">
        <v>0.86</v>
      </c>
      <c r="C42" s="1">
        <f t="shared" si="3"/>
        <v>0.8941486470881751</v>
      </c>
      <c r="D42" s="14">
        <f t="shared" si="0"/>
        <v>0.8289351065164273</v>
      </c>
      <c r="E42" s="1">
        <f t="shared" si="4"/>
        <v>354.7925497279825</v>
      </c>
    </row>
    <row r="43" spans="1:5" ht="15.75">
      <c r="A43" s="1">
        <v>304</v>
      </c>
      <c r="B43" s="1">
        <v>1.105</v>
      </c>
      <c r="C43" s="1">
        <f t="shared" si="3"/>
        <v>1.1516113401518981</v>
      </c>
      <c r="D43" s="14">
        <f t="shared" si="0"/>
        <v>0.8289351065164273</v>
      </c>
      <c r="E43" s="1">
        <f t="shared" si="4"/>
        <v>366.7355835338547</v>
      </c>
    </row>
    <row r="44" spans="1:5" ht="15.75">
      <c r="A44" s="1">
        <v>313.7</v>
      </c>
      <c r="B44" s="1">
        <v>1.493</v>
      </c>
      <c r="C44" s="1">
        <f t="shared" si="3"/>
        <v>1.5595977999874773</v>
      </c>
      <c r="D44" s="14">
        <f t="shared" si="0"/>
        <v>0.8289351065164273</v>
      </c>
      <c r="E44" s="1">
        <f t="shared" si="4"/>
        <v>378.4373439295073</v>
      </c>
    </row>
    <row r="45" spans="1:5" ht="15.75">
      <c r="A45" s="1">
        <v>324.8</v>
      </c>
      <c r="B45" s="1">
        <v>0.697</v>
      </c>
      <c r="C45" s="1">
        <f t="shared" si="3"/>
        <v>0.7300246363792626</v>
      </c>
      <c r="D45" s="14">
        <f t="shared" si="0"/>
        <v>0.8289351065164273</v>
      </c>
      <c r="E45" s="1">
        <f t="shared" si="4"/>
        <v>391.82801819669737</v>
      </c>
    </row>
    <row r="46" spans="1:5" ht="15.75">
      <c r="A46" s="1">
        <v>331.55</v>
      </c>
      <c r="B46" s="1">
        <v>0.871</v>
      </c>
      <c r="C46" s="1">
        <f t="shared" si="3"/>
        <v>0.9137384533579556</v>
      </c>
      <c r="D46" s="14">
        <f t="shared" si="0"/>
        <v>0.8289351065164273</v>
      </c>
      <c r="E46" s="1">
        <f t="shared" si="4"/>
        <v>399.9709957916103</v>
      </c>
    </row>
    <row r="47" spans="1:5" ht="15.75">
      <c r="A47" s="1">
        <v>341.15</v>
      </c>
      <c r="B47" s="1">
        <v>0.079</v>
      </c>
      <c r="C47" s="1">
        <f t="shared" si="3"/>
        <v>0.08306595253671055</v>
      </c>
      <c r="D47" s="14">
        <f t="shared" si="0"/>
        <v>0.8289351065164273</v>
      </c>
      <c r="E47" s="1">
        <f t="shared" si="4"/>
        <v>411.552119482153</v>
      </c>
    </row>
    <row r="48" spans="1:5" ht="15.75">
      <c r="A48" s="1">
        <v>350.85</v>
      </c>
      <c r="B48" s="1">
        <v>0.74</v>
      </c>
      <c r="C48" s="1">
        <f t="shared" si="3"/>
        <v>0.7798802600140597</v>
      </c>
      <c r="D48" s="14">
        <f aca="true" t="shared" si="5" ref="D48:D78">$G$18</f>
        <v>0.8289351065164273</v>
      </c>
      <c r="E48" s="1">
        <f t="shared" si="4"/>
        <v>423.2538798778056</v>
      </c>
    </row>
    <row r="49" spans="1:5" ht="15.75">
      <c r="A49" s="1">
        <v>360.55</v>
      </c>
      <c r="B49" s="1">
        <v>0.722</v>
      </c>
      <c r="C49" s="1">
        <f aca="true" t="shared" si="6" ref="C49:C64">B49*(1+($I$27+$I$28*A49)/(1282900)+($I$29+A49*$I$30-$I$31)/400)</f>
        <v>0.7626606811503617</v>
      </c>
      <c r="D49" s="14">
        <f t="shared" si="5"/>
        <v>0.8289351065164273</v>
      </c>
      <c r="E49" s="1">
        <f t="shared" si="4"/>
        <v>434.9556402734582</v>
      </c>
    </row>
    <row r="50" spans="1:5" ht="15.75">
      <c r="A50" s="1">
        <v>370.2</v>
      </c>
      <c r="B50" s="1">
        <v>0.887</v>
      </c>
      <c r="C50" s="1">
        <f t="shared" si="6"/>
        <v>0.9390923792160248</v>
      </c>
      <c r="D50" s="14">
        <f t="shared" si="5"/>
        <v>0.8289351065164273</v>
      </c>
      <c r="E50" s="1">
        <f aca="true" t="shared" si="7" ref="E50:E65">E49+(A50-A49)/D50</f>
        <v>446.5970823165558</v>
      </c>
    </row>
    <row r="51" spans="1:5" ht="15.75">
      <c r="A51" s="1">
        <v>379.9</v>
      </c>
      <c r="B51" s="1">
        <v>0.159</v>
      </c>
      <c r="C51" s="1">
        <f t="shared" si="6"/>
        <v>0.16872336115192577</v>
      </c>
      <c r="D51" s="14">
        <f t="shared" si="5"/>
        <v>0.8289351065164273</v>
      </c>
      <c r="E51" s="1">
        <f t="shared" si="7"/>
        <v>458.2988427122084</v>
      </c>
    </row>
    <row r="52" spans="1:5" ht="15.75">
      <c r="A52" s="1">
        <v>390.7</v>
      </c>
      <c r="B52" s="1">
        <v>0.172</v>
      </c>
      <c r="C52" s="1">
        <f t="shared" si="6"/>
        <v>0.18298265520630938</v>
      </c>
      <c r="D52" s="14">
        <f t="shared" si="5"/>
        <v>0.8289351065164273</v>
      </c>
      <c r="E52" s="1">
        <f t="shared" si="7"/>
        <v>471.327606864069</v>
      </c>
    </row>
    <row r="53" spans="1:5" ht="15.75">
      <c r="A53" s="1">
        <v>400.4</v>
      </c>
      <c r="B53" s="1">
        <v>0.227</v>
      </c>
      <c r="C53" s="1">
        <f t="shared" si="6"/>
        <v>0.24204490991315636</v>
      </c>
      <c r="D53" s="14">
        <f t="shared" si="5"/>
        <v>0.8289351065164273</v>
      </c>
      <c r="E53" s="1">
        <f t="shared" si="7"/>
        <v>483.0293672597216</v>
      </c>
    </row>
    <row r="54" spans="1:5" ht="15.75">
      <c r="A54" s="1">
        <v>410.1</v>
      </c>
      <c r="B54" s="1">
        <v>0.873</v>
      </c>
      <c r="C54" s="1">
        <f t="shared" si="6"/>
        <v>0.9329765193358848</v>
      </c>
      <c r="D54" s="14">
        <f t="shared" si="5"/>
        <v>0.8289351065164273</v>
      </c>
      <c r="E54" s="1">
        <f t="shared" si="7"/>
        <v>494.7311276553743</v>
      </c>
    </row>
    <row r="55" spans="1:5" ht="15.75">
      <c r="A55" s="1">
        <v>421.2</v>
      </c>
      <c r="B55" s="1">
        <v>0.568</v>
      </c>
      <c r="C55" s="1">
        <f t="shared" si="6"/>
        <v>0.6085983917344926</v>
      </c>
      <c r="D55" s="14">
        <f t="shared" si="5"/>
        <v>0.8289351065164273</v>
      </c>
      <c r="E55" s="1">
        <f t="shared" si="7"/>
        <v>508.1218019225643</v>
      </c>
    </row>
    <row r="56" spans="1:5" ht="15.75">
      <c r="A56" s="1">
        <v>421.33</v>
      </c>
      <c r="B56" s="1">
        <v>1.066</v>
      </c>
      <c r="C56" s="1">
        <f t="shared" si="6"/>
        <v>1.142228098252552</v>
      </c>
      <c r="D56" s="14">
        <f t="shared" si="5"/>
        <v>0.8289351065164273</v>
      </c>
      <c r="E56" s="1">
        <f t="shared" si="7"/>
        <v>508.27862963920705</v>
      </c>
    </row>
    <row r="57" spans="1:5" ht="15.75">
      <c r="A57" s="1">
        <v>440.6</v>
      </c>
      <c r="B57" s="1">
        <v>0.475</v>
      </c>
      <c r="C57" s="1">
        <f t="shared" si="6"/>
        <v>0.5112543849997329</v>
      </c>
      <c r="D57" s="14">
        <f t="shared" si="5"/>
        <v>0.8289351065164273</v>
      </c>
      <c r="E57" s="1">
        <f t="shared" si="7"/>
        <v>531.5253227138695</v>
      </c>
    </row>
    <row r="58" spans="1:5" ht="15.75">
      <c r="A58" s="1">
        <v>448.9</v>
      </c>
      <c r="B58" s="1">
        <v>1.156</v>
      </c>
      <c r="C58" s="1">
        <f t="shared" si="6"/>
        <v>1.2466299195043014</v>
      </c>
      <c r="D58" s="14">
        <f t="shared" si="5"/>
        <v>0.8289351065164273</v>
      </c>
      <c r="E58" s="1">
        <f t="shared" si="7"/>
        <v>541.5381692379846</v>
      </c>
    </row>
    <row r="59" spans="1:5" ht="15.75">
      <c r="A59" s="1">
        <v>460.27</v>
      </c>
      <c r="B59" s="1">
        <v>1.094</v>
      </c>
      <c r="C59" s="1">
        <f t="shared" si="6"/>
        <v>1.1828781858064925</v>
      </c>
      <c r="D59" s="14">
        <f t="shared" si="5"/>
        <v>0.8289351065164273</v>
      </c>
      <c r="E59" s="1">
        <f t="shared" si="7"/>
        <v>555.2545626089711</v>
      </c>
    </row>
    <row r="60" spans="1:5" ht="15.75">
      <c r="A60" s="1">
        <v>469.84</v>
      </c>
      <c r="B60" s="1">
        <v>0.789</v>
      </c>
      <c r="C60" s="1">
        <f t="shared" si="6"/>
        <v>0.8549868177595121</v>
      </c>
      <c r="D60" s="14">
        <f t="shared" si="5"/>
        <v>0.8289351065164273</v>
      </c>
      <c r="E60" s="1">
        <f t="shared" si="7"/>
        <v>566.7994952879809</v>
      </c>
    </row>
    <row r="61" spans="1:5" ht="15.75">
      <c r="A61" s="1">
        <v>478.01</v>
      </c>
      <c r="B61" s="1">
        <v>1.307</v>
      </c>
      <c r="C61" s="1">
        <f t="shared" si="6"/>
        <v>1.418977947403884</v>
      </c>
      <c r="D61" s="14">
        <f t="shared" si="5"/>
        <v>0.8289351065164273</v>
      </c>
      <c r="E61" s="1">
        <f t="shared" si="7"/>
        <v>576.6555140954532</v>
      </c>
    </row>
    <row r="62" spans="1:5" ht="15.75">
      <c r="A62" s="1">
        <v>489.1</v>
      </c>
      <c r="B62" s="1">
        <v>1.113</v>
      </c>
      <c r="C62" s="1">
        <f t="shared" si="6"/>
        <v>1.2114420332385714</v>
      </c>
      <c r="D62" s="14">
        <f t="shared" si="5"/>
        <v>0.8289351065164273</v>
      </c>
      <c r="E62" s="1">
        <f t="shared" si="7"/>
        <v>590.0341246921323</v>
      </c>
    </row>
    <row r="63" spans="1:5" ht="15.75">
      <c r="A63" s="1">
        <v>498.75</v>
      </c>
      <c r="B63" s="1">
        <v>1.056</v>
      </c>
      <c r="C63" s="1">
        <f t="shared" si="6"/>
        <v>1.1519475913237227</v>
      </c>
      <c r="D63" s="14">
        <f t="shared" si="5"/>
        <v>0.8289351065164273</v>
      </c>
      <c r="E63" s="1">
        <f t="shared" si="7"/>
        <v>601.67556673523</v>
      </c>
    </row>
    <row r="64" spans="1:5" ht="15.75">
      <c r="A64" s="1">
        <v>526.3</v>
      </c>
      <c r="B64" s="1">
        <v>1.466</v>
      </c>
      <c r="C64" s="1">
        <f t="shared" si="6"/>
        <v>1.6092949204941795</v>
      </c>
      <c r="D64" s="14">
        <f t="shared" si="5"/>
        <v>0.8289351065164273</v>
      </c>
      <c r="E64" s="1">
        <f t="shared" si="7"/>
        <v>634.9109789929855</v>
      </c>
    </row>
    <row r="65" spans="1:5" ht="15.75">
      <c r="A65" s="1">
        <v>535.2</v>
      </c>
      <c r="B65" s="1">
        <v>1.336</v>
      </c>
      <c r="C65" s="1">
        <f aca="true" t="shared" si="8" ref="C65:C78">B65*(1+($I$27+$I$28*A65)/(1282900)+($I$29+A65*$I$30-$I$31)/400)</f>
        <v>1.4695599783276134</v>
      </c>
      <c r="D65" s="14">
        <f t="shared" si="5"/>
        <v>0.8289351065164273</v>
      </c>
      <c r="E65" s="1">
        <f t="shared" si="7"/>
        <v>645.6476457477596</v>
      </c>
    </row>
    <row r="66" spans="1:5" ht="15.75">
      <c r="A66" s="1">
        <v>545.3</v>
      </c>
      <c r="B66" s="1">
        <v>0.583</v>
      </c>
      <c r="C66" s="1">
        <f t="shared" si="8"/>
        <v>0.6427543006390252</v>
      </c>
      <c r="D66" s="14">
        <f t="shared" si="5"/>
        <v>0.8289351065164273</v>
      </c>
      <c r="E66" s="1">
        <f aca="true" t="shared" si="9" ref="E66:E78">E65+(A66-A65)/D66</f>
        <v>657.8319529638513</v>
      </c>
    </row>
    <row r="67" spans="1:5" ht="15.75">
      <c r="A67" s="1">
        <v>556.4</v>
      </c>
      <c r="B67" s="1">
        <v>1.348</v>
      </c>
      <c r="C67" s="1">
        <f t="shared" si="8"/>
        <v>1.489902515236657</v>
      </c>
      <c r="D67" s="14">
        <f t="shared" si="5"/>
        <v>0.8289351065164273</v>
      </c>
      <c r="E67" s="1">
        <f t="shared" si="9"/>
        <v>671.2226272310414</v>
      </c>
    </row>
    <row r="68" spans="1:5" ht="15.75">
      <c r="A68" s="1">
        <v>566</v>
      </c>
      <c r="B68" s="1">
        <v>1.124</v>
      </c>
      <c r="C68" s="1">
        <f t="shared" si="8"/>
        <v>1.2450193075774554</v>
      </c>
      <c r="D68" s="14">
        <f t="shared" si="5"/>
        <v>0.8289351065164273</v>
      </c>
      <c r="E68" s="1">
        <f t="shared" si="9"/>
        <v>682.8037509215842</v>
      </c>
    </row>
    <row r="69" spans="1:5" ht="15.75">
      <c r="A69" s="1">
        <v>580.2</v>
      </c>
      <c r="B69" s="1">
        <v>1.12</v>
      </c>
      <c r="C69" s="1">
        <f t="shared" si="8"/>
        <v>1.2445637970935817</v>
      </c>
      <c r="D69" s="14">
        <f t="shared" si="5"/>
        <v>0.8289351065164273</v>
      </c>
      <c r="E69" s="1">
        <f t="shared" si="9"/>
        <v>699.9341630471788</v>
      </c>
    </row>
    <row r="70" spans="1:5" ht="15.75">
      <c r="A70" s="1">
        <v>586.9</v>
      </c>
      <c r="B70" s="1">
        <v>0.198</v>
      </c>
      <c r="C70" s="1">
        <f t="shared" si="8"/>
        <v>0.2203526800440648</v>
      </c>
      <c r="D70" s="14">
        <f t="shared" si="5"/>
        <v>0.8289351065164273</v>
      </c>
      <c r="E70" s="1">
        <f t="shared" si="9"/>
        <v>708.0168222895367</v>
      </c>
    </row>
    <row r="71" spans="1:5" ht="15.75">
      <c r="A71" s="1">
        <v>591.69</v>
      </c>
      <c r="B71" s="1">
        <v>0.157</v>
      </c>
      <c r="C71" s="1">
        <f t="shared" si="8"/>
        <v>0.17491206271423987</v>
      </c>
      <c r="D71" s="14">
        <f t="shared" si="5"/>
        <v>0.8289351065164273</v>
      </c>
      <c r="E71" s="1">
        <f t="shared" si="9"/>
        <v>713.7953204642972</v>
      </c>
    </row>
    <row r="72" spans="1:5" ht="15.75">
      <c r="A72" s="1">
        <v>604.7</v>
      </c>
      <c r="B72" s="1">
        <v>0.12</v>
      </c>
      <c r="C72" s="1">
        <f t="shared" si="8"/>
        <v>0.13408096642861334</v>
      </c>
      <c r="D72" s="14">
        <f t="shared" si="5"/>
        <v>0.8289351065164273</v>
      </c>
      <c r="E72" s="1">
        <f t="shared" si="9"/>
        <v>729.4901557990848</v>
      </c>
    </row>
    <row r="73" spans="1:5" ht="15.75">
      <c r="A73" s="1">
        <v>615.8</v>
      </c>
      <c r="B73" s="1">
        <v>0.285</v>
      </c>
      <c r="C73" s="1">
        <f t="shared" si="8"/>
        <v>0.3192330038199134</v>
      </c>
      <c r="D73" s="14">
        <f t="shared" si="5"/>
        <v>0.8289351065164273</v>
      </c>
      <c r="E73" s="1">
        <f t="shared" si="9"/>
        <v>742.8808300662748</v>
      </c>
    </row>
    <row r="74" spans="1:5" ht="15.75">
      <c r="A74" s="1">
        <v>622.25</v>
      </c>
      <c r="B74" s="1">
        <v>1.385</v>
      </c>
      <c r="C74" s="1">
        <f t="shared" si="8"/>
        <v>1.553593229460157</v>
      </c>
      <c r="D74" s="14">
        <f t="shared" si="5"/>
        <v>0.8289351065164273</v>
      </c>
      <c r="E74" s="1">
        <f t="shared" si="9"/>
        <v>750.6618975458583</v>
      </c>
    </row>
    <row r="75" spans="1:5" ht="15.75">
      <c r="A75" s="1">
        <v>630.45</v>
      </c>
      <c r="B75" s="1">
        <v>0.368</v>
      </c>
      <c r="C75" s="1">
        <f t="shared" si="8"/>
        <v>0.4135501317998708</v>
      </c>
      <c r="D75" s="14">
        <f t="shared" si="5"/>
        <v>0.8289351065164273</v>
      </c>
      <c r="E75" s="1">
        <f t="shared" si="9"/>
        <v>760.5541073648636</v>
      </c>
    </row>
    <row r="76" spans="1:5" ht="15.75">
      <c r="A76" s="1">
        <v>661.61</v>
      </c>
      <c r="B76" s="1">
        <v>0.142</v>
      </c>
      <c r="C76" s="1">
        <f t="shared" si="8"/>
        <v>0.16068235674588177</v>
      </c>
      <c r="D76" s="14">
        <f t="shared" si="5"/>
        <v>0.8289351065164273</v>
      </c>
      <c r="E76" s="1">
        <f t="shared" si="9"/>
        <v>798.1445046770837</v>
      </c>
    </row>
    <row r="77" spans="1:5" ht="15.75">
      <c r="A77" s="1">
        <v>679.6</v>
      </c>
      <c r="B77" s="1">
        <v>0.06</v>
      </c>
      <c r="C77" s="1">
        <f t="shared" si="8"/>
        <v>0.06816374676179948</v>
      </c>
      <c r="D77" s="14">
        <f t="shared" si="5"/>
        <v>0.8289351065164273</v>
      </c>
      <c r="E77" s="1">
        <f t="shared" si="9"/>
        <v>819.8470479263405</v>
      </c>
    </row>
    <row r="78" spans="1:5" ht="15.75">
      <c r="A78" s="1">
        <v>688.5</v>
      </c>
      <c r="B78" s="1">
        <v>0.087</v>
      </c>
      <c r="C78" s="1">
        <f t="shared" si="8"/>
        <v>0.09903096706469464</v>
      </c>
      <c r="D78" s="14">
        <f t="shared" si="5"/>
        <v>0.8289351065164273</v>
      </c>
      <c r="E78" s="1">
        <f t="shared" si="9"/>
        <v>830.5837146811144</v>
      </c>
    </row>
    <row r="79" ht="15.75">
      <c r="E79" s="2"/>
    </row>
    <row r="80" ht="15.75">
      <c r="E80" s="2"/>
    </row>
    <row r="81" ht="15.75">
      <c r="E81" s="2"/>
    </row>
    <row r="82" ht="15.75">
      <c r="E82" s="2"/>
    </row>
    <row r="83" ht="15.75">
      <c r="E83" s="2"/>
    </row>
    <row r="84" ht="15.75">
      <c r="E84" s="2"/>
    </row>
    <row r="85" ht="15.75">
      <c r="E85" s="2"/>
    </row>
    <row r="86" ht="15.75">
      <c r="E86" s="2"/>
    </row>
    <row r="87" ht="15.75">
      <c r="E87" s="2"/>
    </row>
    <row r="88" ht="15.75">
      <c r="E88" s="2"/>
    </row>
    <row r="89" ht="15.75">
      <c r="E89" s="2"/>
    </row>
    <row r="90" ht="15.75">
      <c r="E90" s="2"/>
    </row>
    <row r="91" ht="15.75">
      <c r="E91" s="2"/>
    </row>
    <row r="92" ht="15.75">
      <c r="E92" s="2"/>
    </row>
    <row r="93" ht="15.75">
      <c r="E93" s="2"/>
    </row>
    <row r="94" ht="15.75">
      <c r="E94" s="2"/>
    </row>
    <row r="95" ht="15.75">
      <c r="E95" s="2"/>
    </row>
    <row r="96" ht="15.75">
      <c r="E96" s="2"/>
    </row>
    <row r="97" ht="15.75">
      <c r="E97" s="2"/>
    </row>
    <row r="98" ht="15.75">
      <c r="E98" s="2"/>
    </row>
    <row r="99" ht="15.75">
      <c r="E99" s="2"/>
    </row>
    <row r="100" ht="15.75">
      <c r="E100" s="2"/>
    </row>
    <row r="101" ht="15.75">
      <c r="E101" s="2"/>
    </row>
    <row r="102" ht="15.75">
      <c r="E102" s="2"/>
    </row>
    <row r="103" ht="15.75">
      <c r="E103" s="2"/>
    </row>
    <row r="104" ht="15.75">
      <c r="E104" s="2"/>
    </row>
    <row r="105" ht="15.75">
      <c r="E105" s="2"/>
    </row>
    <row r="106" ht="15.75">
      <c r="E106" s="2"/>
    </row>
    <row r="107" ht="15.75">
      <c r="E107" s="2"/>
    </row>
    <row r="108" ht="15.75">
      <c r="E108" s="2"/>
    </row>
    <row r="109" ht="15.75">
      <c r="E109" s="2"/>
    </row>
    <row r="110" ht="15.75">
      <c r="E110" s="2"/>
    </row>
    <row r="111" ht="15.75">
      <c r="E111" s="2"/>
    </row>
    <row r="112" ht="15.75">
      <c r="E112" s="2"/>
    </row>
    <row r="113" ht="15.75">
      <c r="E113" s="2"/>
    </row>
    <row r="114" ht="15.75">
      <c r="E114" s="2"/>
    </row>
    <row r="115" ht="15.75">
      <c r="E115" s="2"/>
    </row>
    <row r="116" ht="15.75">
      <c r="E116" s="2"/>
    </row>
    <row r="117" ht="15.75">
      <c r="E117" s="2"/>
    </row>
    <row r="118" ht="15.75">
      <c r="E118" s="2"/>
    </row>
    <row r="119" ht="15.75">
      <c r="E119" s="2"/>
    </row>
    <row r="120" ht="15.75">
      <c r="E120" s="2"/>
    </row>
    <row r="121" ht="15.75">
      <c r="E121" s="2"/>
    </row>
    <row r="122" ht="15.75">
      <c r="E122" s="2"/>
    </row>
    <row r="123" ht="15.75">
      <c r="E123" s="2"/>
    </row>
    <row r="124" ht="15.75">
      <c r="E124" s="2"/>
    </row>
    <row r="125" ht="15.75">
      <c r="E125" s="2"/>
    </row>
    <row r="126" ht="15.75">
      <c r="E126" s="2"/>
    </row>
    <row r="127" ht="15.75">
      <c r="E127" s="2"/>
    </row>
    <row r="128" ht="15.75">
      <c r="E128" s="2"/>
    </row>
    <row r="129" ht="15.75">
      <c r="E129" s="2"/>
    </row>
    <row r="130" ht="15.75">
      <c r="E130" s="2"/>
    </row>
    <row r="131" ht="15.75">
      <c r="E131" s="2"/>
    </row>
    <row r="132" ht="15.75">
      <c r="E132" s="2"/>
    </row>
    <row r="133" ht="15.75">
      <c r="E133" s="2"/>
    </row>
    <row r="134" ht="15.75">
      <c r="E134" s="2"/>
    </row>
    <row r="135" ht="15.75">
      <c r="E135" s="2"/>
    </row>
    <row r="136" ht="15.75">
      <c r="E136" s="2"/>
    </row>
    <row r="137" ht="15.75">
      <c r="E137" s="2"/>
    </row>
    <row r="138" ht="15.75">
      <c r="E138" s="2"/>
    </row>
    <row r="139" ht="15.75">
      <c r="E139" s="2"/>
    </row>
    <row r="140" ht="15.75">
      <c r="E140" s="2"/>
    </row>
    <row r="141" ht="15.75">
      <c r="E141" s="2"/>
    </row>
    <row r="142" ht="15.75">
      <c r="E142" s="2"/>
    </row>
    <row r="143" ht="15.75">
      <c r="E143" s="2"/>
    </row>
    <row r="144" ht="15.75">
      <c r="E144" s="2"/>
    </row>
    <row r="145" ht="15.75">
      <c r="E145" s="2"/>
    </row>
    <row r="146" ht="15.75">
      <c r="E146" s="2"/>
    </row>
    <row r="147" ht="15.75">
      <c r="E147" s="2"/>
    </row>
    <row r="148" ht="15.75">
      <c r="E148" s="2"/>
    </row>
    <row r="149" ht="15.75">
      <c r="E149" s="2"/>
    </row>
    <row r="150" ht="15.75">
      <c r="E150" s="2"/>
    </row>
    <row r="151" ht="15.75">
      <c r="E151" s="2"/>
    </row>
    <row r="152" ht="15.75">
      <c r="E152" s="2"/>
    </row>
    <row r="153" ht="15.75">
      <c r="E153" s="2"/>
    </row>
    <row r="154" ht="15.75">
      <c r="E154" s="2"/>
    </row>
    <row r="155" ht="15.75">
      <c r="E155" s="2"/>
    </row>
    <row r="156" ht="15.75">
      <c r="E156" s="2"/>
    </row>
    <row r="157" ht="15.75">
      <c r="E157" s="2"/>
    </row>
    <row r="158" ht="15.75">
      <c r="E158" s="2"/>
    </row>
    <row r="159" ht="15.75">
      <c r="E159" s="2"/>
    </row>
    <row r="160" ht="15.75">
      <c r="E160" s="2"/>
    </row>
    <row r="161" ht="15.75">
      <c r="E161" s="2"/>
    </row>
    <row r="162" ht="15.75">
      <c r="E162" s="2"/>
    </row>
    <row r="163" ht="15.75">
      <c r="E163" s="2"/>
    </row>
    <row r="164" ht="15.75">
      <c r="E164" s="2"/>
    </row>
    <row r="165" ht="15.75">
      <c r="E165" s="2"/>
    </row>
    <row r="166" ht="15.75">
      <c r="E166" s="2"/>
    </row>
    <row r="167" ht="15.75">
      <c r="E167" s="2"/>
    </row>
    <row r="168" ht="15.75">
      <c r="E168" s="2"/>
    </row>
    <row r="169" ht="15.75">
      <c r="E169" s="2"/>
    </row>
    <row r="170" ht="15.75">
      <c r="E170" s="2"/>
    </row>
    <row r="171" ht="15.75">
      <c r="E171" s="2"/>
    </row>
    <row r="172" ht="15.75">
      <c r="E172" s="2"/>
    </row>
    <row r="173" ht="15.75">
      <c r="E173" s="2"/>
    </row>
    <row r="174" ht="15.75">
      <c r="E174" s="2"/>
    </row>
    <row r="175" ht="15.75">
      <c r="E175" s="2"/>
    </row>
    <row r="176" ht="15.75">
      <c r="E176" s="2"/>
    </row>
    <row r="177" ht="15.75">
      <c r="E177" s="2"/>
    </row>
    <row r="194" ht="15.75">
      <c r="E194" s="2"/>
    </row>
    <row r="195" ht="15.75">
      <c r="E195" s="2"/>
    </row>
    <row r="196" ht="15.75">
      <c r="E196" s="2"/>
    </row>
    <row r="197" ht="15.75">
      <c r="E197" s="2"/>
    </row>
  </sheetData>
  <printOptions gridLines="1"/>
  <pageMargins left="0.75" right="0.75" top="1" bottom="1" header="0.5" footer="0.5"/>
  <pageSetup horizontalDpi="96" verticalDpi="96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6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4" customWidth="1"/>
    <col min="5" max="5" width="11.00390625" style="1" customWidth="1"/>
    <col min="6" max="6" width="13.375" style="2" bestFit="1" customWidth="1"/>
    <col min="7" max="16384" width="11.00390625" style="2" customWidth="1"/>
  </cols>
  <sheetData>
    <row r="1" spans="1:9" s="3" customFormat="1" ht="15.75">
      <c r="A1" s="1" t="s">
        <v>0</v>
      </c>
      <c r="B1" s="1" t="s">
        <v>1</v>
      </c>
      <c r="C1" s="1" t="s">
        <v>2</v>
      </c>
      <c r="D1" s="14"/>
      <c r="E1" s="2"/>
      <c r="F1" s="2"/>
      <c r="G1" s="1" t="s">
        <v>3</v>
      </c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1</v>
      </c>
      <c r="C3" s="1">
        <v>0</v>
      </c>
      <c r="E3" s="2"/>
      <c r="F3" s="4">
        <f>1000*1/SLOPE(C3:C9,B3:B9)</f>
        <v>44.332166947466504</v>
      </c>
      <c r="G3" s="1">
        <f>INTERCEPT(B4:B6,A4:A6)</f>
        <v>2.9637500000000028</v>
      </c>
    </row>
    <row r="4" spans="1:9" ht="15.75">
      <c r="A4" s="1">
        <v>80.1</v>
      </c>
      <c r="B4" s="1">
        <v>5.3</v>
      </c>
      <c r="C4" s="1">
        <f>(A4-$A$3)/2/3*(1/($G$18*(0.6/$G$18)^$G$20)+4/($G$18*(0.6/$G$18)^($G$20*EXP(-((A4+$A$3)/2)/$G$22)))+1/($G$18*(0.6/$G$18)^($G$20*EXP(-(A4/$G$22)))))</f>
        <v>85.42328473644015</v>
      </c>
      <c r="E4" s="5">
        <f>1000*1/SLOPE(C3:C4,B3:B4)</f>
        <v>50.337563268223185</v>
      </c>
      <c r="F4" s="5" t="s">
        <v>7</v>
      </c>
      <c r="I4" s="6">
        <f>SLOPE(E4:E6,A4:A6)*1000</f>
        <v>-143.0092342014273</v>
      </c>
    </row>
    <row r="5" spans="1:9" ht="15.75">
      <c r="A5" s="1">
        <v>176.1</v>
      </c>
      <c r="B5" s="1">
        <v>8.1</v>
      </c>
      <c r="C5" s="1">
        <f>(A5-$A$3)/2/3*(1/($G$18*(0.6/$G$18)^$G$20)+4/($G$18*(0.6/$G$18)^($G$20*EXP(-((A5+$A$3)/2)/$G$22)))+1/($G$18*(0.6/$G$18)^($G$20*EXP(-(A5/$G$22)))))</f>
        <v>161.90788472493216</v>
      </c>
      <c r="E5" s="5">
        <f>1000*1/SLOPE(C4:C5,B4:B5)</f>
        <v>36.60867678488618</v>
      </c>
      <c r="F5" s="7">
        <f>CORREL(C3:C9,B3:B9)</f>
        <v>0.9959964746806049</v>
      </c>
      <c r="I5" s="6"/>
    </row>
    <row r="6" ht="15.75">
      <c r="E6" s="2"/>
    </row>
    <row r="7" spans="5:6" ht="15.75">
      <c r="E7" s="2"/>
      <c r="F7" s="8"/>
    </row>
    <row r="8" spans="5:6" ht="15.75">
      <c r="E8" s="2"/>
      <c r="F8" s="4" t="s">
        <v>8</v>
      </c>
    </row>
    <row r="9" spans="5:6" ht="15.75">
      <c r="E9" s="2"/>
      <c r="F9" s="4">
        <f>1000*SLOPE(B3:B9,A3:A9)</f>
        <v>39.95307356567577</v>
      </c>
    </row>
    <row r="10" spans="5:6" ht="15.75">
      <c r="E10" s="2"/>
      <c r="F10" s="5" t="s">
        <v>9</v>
      </c>
    </row>
    <row r="11" spans="5:6" ht="15.75">
      <c r="E11" s="2"/>
      <c r="F11" s="7">
        <f>CORREL(B3:B9,A3:A9)</f>
        <v>0.9849939422968412</v>
      </c>
    </row>
    <row r="12" spans="5:6" ht="15.75">
      <c r="E12" s="2"/>
      <c r="F12" s="7"/>
    </row>
    <row r="13" spans="5:6" ht="15.75">
      <c r="E13" s="2"/>
      <c r="F13" s="7"/>
    </row>
    <row r="14" spans="1:9" ht="15.75">
      <c r="A14" s="9"/>
      <c r="B14" s="9"/>
      <c r="C14" s="9"/>
      <c r="D14" s="15"/>
      <c r="E14" s="9"/>
      <c r="F14" s="10"/>
      <c r="G14" s="10"/>
      <c r="H14" s="10"/>
      <c r="I14" s="10"/>
    </row>
    <row r="15" spans="1:9" s="3" customFormat="1" ht="15.75">
      <c r="A15" s="11"/>
      <c r="B15" s="1"/>
      <c r="C15" s="11" t="s">
        <v>10</v>
      </c>
      <c r="D15" s="16" t="s">
        <v>11</v>
      </c>
      <c r="E15" s="1" t="s">
        <v>12</v>
      </c>
      <c r="F15" s="2"/>
      <c r="G15" s="2" t="s">
        <v>13</v>
      </c>
      <c r="H15" s="2"/>
      <c r="I15" s="2"/>
    </row>
    <row r="16" spans="1:5" ht="15.75">
      <c r="A16" s="12">
        <v>0</v>
      </c>
      <c r="C16" s="11"/>
      <c r="D16" s="14">
        <f aca="true" t="shared" si="0" ref="D16:D31">$G$18^(1-$G$20*EXP(-A16/$G$22))*0.6^($G$20*EXP(-A16/$G$22))</f>
        <v>0.6827658872101158</v>
      </c>
      <c r="E16" s="1">
        <v>0</v>
      </c>
    </row>
    <row r="17" spans="1:7" ht="15.75">
      <c r="A17" s="1">
        <v>0.6</v>
      </c>
      <c r="B17" s="1">
        <v>0.49</v>
      </c>
      <c r="C17" s="1">
        <f aca="true" t="shared" si="1" ref="C17:C32">B17*(1+($I$28+$I$29*A17)/(1282900)+($I$30+A17*$I$31-$I$32)/400)</f>
        <v>0.47376513150797944</v>
      </c>
      <c r="D17" s="14">
        <f t="shared" si="0"/>
        <v>0.6878432694879955</v>
      </c>
      <c r="E17" s="1">
        <f>E16+(A17-A16)/D17</f>
        <v>0.8722917365268651</v>
      </c>
      <c r="G17" s="2" t="s">
        <v>14</v>
      </c>
    </row>
    <row r="18" spans="1:7" ht="15.75">
      <c r="A18" s="1">
        <v>0.7</v>
      </c>
      <c r="B18" s="1">
        <v>0.547</v>
      </c>
      <c r="C18" s="1">
        <f t="shared" si="1"/>
        <v>0.5288821259121598</v>
      </c>
      <c r="D18" s="14">
        <f t="shared" si="0"/>
        <v>0.6886881297728128</v>
      </c>
      <c r="E18" s="1">
        <f aca="true" t="shared" si="2" ref="E18:E33">E17+(A18-A17)/D18</f>
        <v>1.0174953427411735</v>
      </c>
      <c r="G18" s="2">
        <v>1.42</v>
      </c>
    </row>
    <row r="19" spans="1:7" ht="15.75">
      <c r="A19" s="1">
        <v>2.1</v>
      </c>
      <c r="B19" s="1">
        <v>0.932</v>
      </c>
      <c r="C19" s="1">
        <f t="shared" si="1"/>
        <v>0.9012622149660868</v>
      </c>
      <c r="D19" s="14">
        <f t="shared" si="0"/>
        <v>0.7004739224757442</v>
      </c>
      <c r="E19" s="1">
        <f t="shared" si="2"/>
        <v>3.0161421946494666</v>
      </c>
      <c r="G19" s="2" t="s">
        <v>21</v>
      </c>
    </row>
    <row r="20" spans="1:7" ht="15.75">
      <c r="A20" s="1">
        <v>2.2</v>
      </c>
      <c r="B20" s="1">
        <v>0.94</v>
      </c>
      <c r="C20" s="1">
        <f t="shared" si="1"/>
        <v>0.9090078921787046</v>
      </c>
      <c r="D20" s="14">
        <f t="shared" si="0"/>
        <v>0.7013126855391565</v>
      </c>
      <c r="E20" s="1">
        <f t="shared" si="2"/>
        <v>3.158731943932444</v>
      </c>
      <c r="G20" s="2">
        <v>0.85</v>
      </c>
    </row>
    <row r="21" spans="1:7" ht="15.75">
      <c r="A21" s="1">
        <v>3.6</v>
      </c>
      <c r="B21" s="1">
        <v>1.044</v>
      </c>
      <c r="C21" s="1">
        <f t="shared" si="1"/>
        <v>1.009727017381507</v>
      </c>
      <c r="D21" s="14">
        <f t="shared" si="0"/>
        <v>0.713010743101928</v>
      </c>
      <c r="E21" s="1">
        <f t="shared" si="2"/>
        <v>5.122236720745974</v>
      </c>
      <c r="G21" s="2" t="s">
        <v>22</v>
      </c>
    </row>
    <row r="22" spans="1:7" ht="15.75">
      <c r="A22" s="1">
        <v>3.7</v>
      </c>
      <c r="B22" s="1">
        <v>1.035</v>
      </c>
      <c r="C22" s="1">
        <f t="shared" si="1"/>
        <v>1.001032957203869</v>
      </c>
      <c r="D22" s="14">
        <f t="shared" si="0"/>
        <v>0.7138430729883439</v>
      </c>
      <c r="E22" s="1">
        <f t="shared" si="2"/>
        <v>5.262323532237151</v>
      </c>
      <c r="G22" s="2">
        <v>59</v>
      </c>
    </row>
    <row r="23" spans="1:5" ht="15.75">
      <c r="A23" s="1">
        <v>4.9</v>
      </c>
      <c r="B23" s="1">
        <v>1.145</v>
      </c>
      <c r="C23" s="1">
        <f t="shared" si="1"/>
        <v>1.1075620999592979</v>
      </c>
      <c r="D23" s="14">
        <f t="shared" si="0"/>
        <v>0.7237962826138122</v>
      </c>
      <c r="E23" s="1">
        <f t="shared" si="2"/>
        <v>6.920248598757934</v>
      </c>
    </row>
    <row r="24" spans="1:5" ht="15.75">
      <c r="A24" s="1">
        <v>5.2</v>
      </c>
      <c r="B24" s="1">
        <v>1.039</v>
      </c>
      <c r="C24" s="1">
        <f t="shared" si="1"/>
        <v>1.0050595374578153</v>
      </c>
      <c r="D24" s="14">
        <f t="shared" si="0"/>
        <v>0.7262743960544646</v>
      </c>
      <c r="E24" s="1">
        <f t="shared" si="2"/>
        <v>7.3333156180963135</v>
      </c>
    </row>
    <row r="25" spans="1:5" ht="15.75">
      <c r="A25" s="1">
        <v>6.4</v>
      </c>
      <c r="B25" s="1">
        <v>0.794</v>
      </c>
      <c r="C25" s="1">
        <f t="shared" si="1"/>
        <v>0.7681593277252906</v>
      </c>
      <c r="D25" s="14">
        <f t="shared" si="0"/>
        <v>0.7361450084376183</v>
      </c>
      <c r="E25" s="1">
        <f t="shared" si="2"/>
        <v>8.963429231916585</v>
      </c>
    </row>
    <row r="26" spans="1:7" ht="15.75">
      <c r="A26" s="1">
        <v>7.7</v>
      </c>
      <c r="B26" s="1">
        <v>0.736</v>
      </c>
      <c r="C26" s="1">
        <f t="shared" si="1"/>
        <v>0.7121438437190433</v>
      </c>
      <c r="D26" s="14">
        <f t="shared" si="0"/>
        <v>0.7467606711856981</v>
      </c>
      <c r="E26" s="1">
        <f t="shared" si="2"/>
        <v>10.704281489087379</v>
      </c>
      <c r="G26" s="13" t="s">
        <v>15</v>
      </c>
    </row>
    <row r="27" spans="1:5" ht="15.75">
      <c r="A27" s="1">
        <v>7.9</v>
      </c>
      <c r="B27" s="1">
        <v>0.94</v>
      </c>
      <c r="C27" s="1">
        <f t="shared" si="1"/>
        <v>0.909550581254429</v>
      </c>
      <c r="D27" s="14">
        <f t="shared" si="0"/>
        <v>0.748386527481139</v>
      </c>
      <c r="E27" s="1">
        <f t="shared" si="2"/>
        <v>10.971523071686606</v>
      </c>
    </row>
    <row r="28" spans="1:9" ht="15.75">
      <c r="A28" s="1">
        <v>9.2</v>
      </c>
      <c r="B28" s="1">
        <v>0.921</v>
      </c>
      <c r="C28" s="1">
        <f t="shared" si="1"/>
        <v>0.8912873176636322</v>
      </c>
      <c r="D28" s="14">
        <f t="shared" si="0"/>
        <v>0.7589059060821728</v>
      </c>
      <c r="E28" s="1">
        <f t="shared" si="2"/>
        <v>12.68451540654826</v>
      </c>
      <c r="G28" s="2" t="s">
        <v>16</v>
      </c>
      <c r="I28" s="1">
        <v>2318</v>
      </c>
    </row>
    <row r="29" spans="1:9" ht="15.75">
      <c r="A29" s="1">
        <v>9.4</v>
      </c>
      <c r="B29" s="1">
        <v>0.827</v>
      </c>
      <c r="C29" s="1">
        <f t="shared" si="1"/>
        <v>0.8003366350828087</v>
      </c>
      <c r="D29" s="14">
        <f t="shared" si="0"/>
        <v>0.7605166830369926</v>
      </c>
      <c r="E29" s="1">
        <f t="shared" si="2"/>
        <v>12.947494515962843</v>
      </c>
      <c r="G29" s="2" t="s">
        <v>17</v>
      </c>
      <c r="I29" s="1">
        <v>1.8</v>
      </c>
    </row>
    <row r="30" spans="1:9" ht="15.75">
      <c r="A30" s="1">
        <v>10.7</v>
      </c>
      <c r="B30" s="1">
        <v>0.984</v>
      </c>
      <c r="C30" s="1">
        <f t="shared" si="1"/>
        <v>0.9524043518255463</v>
      </c>
      <c r="D30" s="14">
        <f t="shared" si="0"/>
        <v>0.7709363832292254</v>
      </c>
      <c r="E30" s="1">
        <f t="shared" si="2"/>
        <v>14.633755572361144</v>
      </c>
      <c r="G30" s="2" t="s">
        <v>18</v>
      </c>
      <c r="I30" s="1">
        <f>B3</f>
        <v>1</v>
      </c>
    </row>
    <row r="31" spans="1:9" ht="15.75">
      <c r="A31" s="1">
        <v>12.2</v>
      </c>
      <c r="B31" s="1">
        <v>0.896</v>
      </c>
      <c r="C31" s="1">
        <f t="shared" si="1"/>
        <v>0.8673661069528875</v>
      </c>
      <c r="D31" s="14">
        <f t="shared" si="0"/>
        <v>0.7828484225818118</v>
      </c>
      <c r="E31" s="1">
        <f t="shared" si="2"/>
        <v>16.54983530980641</v>
      </c>
      <c r="G31" s="2" t="s">
        <v>19</v>
      </c>
      <c r="I31" s="1">
        <f>F9/1000</f>
        <v>0.039953073565675776</v>
      </c>
    </row>
    <row r="32" spans="1:9" ht="15.75">
      <c r="A32" s="1">
        <v>13.7</v>
      </c>
      <c r="B32" s="1">
        <v>0.844</v>
      </c>
      <c r="C32" s="1">
        <f t="shared" si="1"/>
        <v>0.81715612315459</v>
      </c>
      <c r="D32" s="14">
        <f aca="true" t="shared" si="3" ref="D32:D47">$G$18^(1-$G$20*EXP(-A32/$G$22))*0.6^($G$20*EXP(-A32/$G$22))</f>
        <v>0.7946385929071116</v>
      </c>
      <c r="E32" s="1">
        <f t="shared" si="2"/>
        <v>18.43748588881037</v>
      </c>
      <c r="G32" s="2" t="s">
        <v>20</v>
      </c>
      <c r="I32" s="1">
        <v>15</v>
      </c>
    </row>
    <row r="33" spans="1:5" ht="15.75">
      <c r="A33" s="1">
        <v>15.2</v>
      </c>
      <c r="B33" s="1">
        <v>0.776</v>
      </c>
      <c r="C33" s="1">
        <f aca="true" t="shared" si="4" ref="C33:C48">B33*(1+($I$28+$I$29*A33)/(1282900)+($I$30+A33*$I$31-$I$32)/400)</f>
        <v>0.7514367965809545</v>
      </c>
      <c r="D33" s="14">
        <f t="shared" si="3"/>
        <v>0.8063037067432341</v>
      </c>
      <c r="E33" s="1">
        <f t="shared" si="2"/>
        <v>20.297827082153876</v>
      </c>
    </row>
    <row r="34" spans="1:5" ht="15.75">
      <c r="A34" s="1">
        <v>17.2</v>
      </c>
      <c r="B34" s="1">
        <v>2.251</v>
      </c>
      <c r="C34" s="1">
        <f t="shared" si="4"/>
        <v>2.180203706386551</v>
      </c>
      <c r="D34" s="14">
        <f t="shared" si="3"/>
        <v>0.8216575960518463</v>
      </c>
      <c r="E34" s="1">
        <f aca="true" t="shared" si="5" ref="E34:E49">E33+(A34-A33)/D34</f>
        <v>22.731931032035455</v>
      </c>
    </row>
    <row r="35" spans="1:5" ht="15.75">
      <c r="A35" s="1">
        <v>17.4</v>
      </c>
      <c r="B35" s="1">
        <v>0.218</v>
      </c>
      <c r="C35" s="1">
        <f t="shared" si="4"/>
        <v>0.2111480890896937</v>
      </c>
      <c r="D35" s="14">
        <f t="shared" si="3"/>
        <v>0.8231802196705422</v>
      </c>
      <c r="E35" s="1">
        <f t="shared" si="5"/>
        <v>22.974891194610844</v>
      </c>
    </row>
    <row r="36" spans="1:5" ht="15.75">
      <c r="A36" s="1">
        <v>18.7</v>
      </c>
      <c r="B36" s="1">
        <v>0.627</v>
      </c>
      <c r="C36" s="1">
        <f t="shared" si="4"/>
        <v>0.6073754564558378</v>
      </c>
      <c r="D36" s="14">
        <f t="shared" si="3"/>
        <v>0.8330198443448212</v>
      </c>
      <c r="E36" s="1">
        <f t="shared" si="5"/>
        <v>24.53547826684616</v>
      </c>
    </row>
    <row r="37" spans="1:5" ht="15.75">
      <c r="A37" s="1">
        <v>18.9</v>
      </c>
      <c r="B37" s="1">
        <v>0.872</v>
      </c>
      <c r="C37" s="1">
        <f t="shared" si="4"/>
        <v>0.8447248381264209</v>
      </c>
      <c r="D37" s="14">
        <f t="shared" si="3"/>
        <v>0.8345247371111664</v>
      </c>
      <c r="E37" s="1">
        <f t="shared" si="5"/>
        <v>24.775135632417285</v>
      </c>
    </row>
    <row r="38" spans="1:5" ht="15.75">
      <c r="A38" s="1">
        <v>20.2</v>
      </c>
      <c r="B38" s="1">
        <v>0.837</v>
      </c>
      <c r="C38" s="1">
        <f t="shared" si="4"/>
        <v>0.8109298070941108</v>
      </c>
      <c r="D38" s="14">
        <f t="shared" si="3"/>
        <v>0.8442481009705677</v>
      </c>
      <c r="E38" s="1">
        <f t="shared" si="5"/>
        <v>26.314967345992347</v>
      </c>
    </row>
    <row r="39" spans="1:5" ht="15.75">
      <c r="A39" s="1">
        <v>21.7</v>
      </c>
      <c r="B39" s="1">
        <v>0.832</v>
      </c>
      <c r="C39" s="1">
        <f t="shared" si="4"/>
        <v>0.8062119476358419</v>
      </c>
      <c r="D39" s="14">
        <f t="shared" si="3"/>
        <v>0.8553401695124194</v>
      </c>
      <c r="E39" s="1">
        <f t="shared" si="5"/>
        <v>28.068655590115224</v>
      </c>
    </row>
    <row r="40" spans="1:5" ht="15.75">
      <c r="A40" s="1">
        <v>23.2</v>
      </c>
      <c r="B40" s="1">
        <v>1.242</v>
      </c>
      <c r="C40" s="1">
        <f t="shared" si="4"/>
        <v>1.2036925883469516</v>
      </c>
      <c r="D40" s="14">
        <f t="shared" si="3"/>
        <v>0.8662940659379581</v>
      </c>
      <c r="E40" s="1">
        <f t="shared" si="5"/>
        <v>29.80016924001644</v>
      </c>
    </row>
    <row r="41" spans="1:5" ht="15.75">
      <c r="A41" s="1">
        <v>23.8</v>
      </c>
      <c r="B41" s="1">
        <v>0.037</v>
      </c>
      <c r="C41" s="1">
        <f t="shared" si="4"/>
        <v>0.03586104545909066</v>
      </c>
      <c r="D41" s="14">
        <f t="shared" si="3"/>
        <v>0.8706365312498221</v>
      </c>
      <c r="E41" s="1">
        <f t="shared" si="5"/>
        <v>30.489320198498145</v>
      </c>
    </row>
    <row r="42" spans="1:5" ht="15.75">
      <c r="A42" s="1">
        <v>24.7</v>
      </c>
      <c r="B42" s="1">
        <v>1.288</v>
      </c>
      <c r="C42" s="1">
        <f t="shared" si="4"/>
        <v>1.248469479401581</v>
      </c>
      <c r="D42" s="14">
        <f t="shared" si="3"/>
        <v>0.8771080121391295</v>
      </c>
      <c r="E42" s="1">
        <f t="shared" si="5"/>
        <v>31.515419592807678</v>
      </c>
    </row>
    <row r="43" spans="1:5" ht="15.75">
      <c r="A43" s="1">
        <v>25.3</v>
      </c>
      <c r="B43" s="1">
        <v>0.024</v>
      </c>
      <c r="C43" s="1">
        <f t="shared" si="4"/>
        <v>0.023264864963349834</v>
      </c>
      <c r="D43" s="14">
        <f t="shared" si="3"/>
        <v>0.8813940443698477</v>
      </c>
      <c r="E43" s="1">
        <f t="shared" si="5"/>
        <v>32.19615938658399</v>
      </c>
    </row>
    <row r="44" spans="1:5" ht="15.75">
      <c r="A44" s="1">
        <v>25.95</v>
      </c>
      <c r="B44" s="1">
        <v>0.792</v>
      </c>
      <c r="C44" s="1">
        <f t="shared" si="4"/>
        <v>0.7677926856972602</v>
      </c>
      <c r="D44" s="14">
        <f t="shared" si="3"/>
        <v>0.8860115827221776</v>
      </c>
      <c r="E44" s="1">
        <f t="shared" si="5"/>
        <v>32.92978410738385</v>
      </c>
    </row>
    <row r="45" spans="1:5" ht="15.75">
      <c r="A45" s="1">
        <v>26.8</v>
      </c>
      <c r="B45" s="1">
        <v>0.026</v>
      </c>
      <c r="C45" s="1">
        <f t="shared" si="4"/>
        <v>0.025207553854743818</v>
      </c>
      <c r="D45" s="14">
        <f t="shared" si="3"/>
        <v>0.8920094513498442</v>
      </c>
      <c r="E45" s="1">
        <f t="shared" si="5"/>
        <v>33.882688808913336</v>
      </c>
    </row>
    <row r="46" spans="1:5" ht="15.75">
      <c r="A46" s="1">
        <v>28.3</v>
      </c>
      <c r="B46" s="1">
        <v>0.034</v>
      </c>
      <c r="C46" s="1">
        <f t="shared" si="4"/>
        <v>0.0329688898450972</v>
      </c>
      <c r="D46" s="14">
        <f t="shared" si="3"/>
        <v>0.9024814413651626</v>
      </c>
      <c r="E46" s="1">
        <f t="shared" si="5"/>
        <v>35.54477284881446</v>
      </c>
    </row>
    <row r="47" spans="1:5" ht="15.75">
      <c r="A47" s="1">
        <v>33.4</v>
      </c>
      <c r="B47" s="1">
        <v>0.571</v>
      </c>
      <c r="C47" s="1">
        <f t="shared" si="4"/>
        <v>0.5539783689988568</v>
      </c>
      <c r="D47" s="14">
        <f t="shared" si="3"/>
        <v>0.9369996791915578</v>
      </c>
      <c r="E47" s="1">
        <f t="shared" si="5"/>
        <v>40.9876775938836</v>
      </c>
    </row>
    <row r="48" spans="1:5" ht="15.75">
      <c r="A48" s="1">
        <v>34.9</v>
      </c>
      <c r="B48" s="1">
        <v>1.165</v>
      </c>
      <c r="C48" s="1">
        <f t="shared" si="4"/>
        <v>1.1304480999807667</v>
      </c>
      <c r="D48" s="14">
        <f aca="true" t="shared" si="6" ref="D48:D63">$G$18^(1-$G$20*EXP(-A48/$G$22))*0.6^($G$20*EXP(-A48/$G$22))</f>
        <v>0.9468295630967932</v>
      </c>
      <c r="E48" s="1">
        <f t="shared" si="5"/>
        <v>42.57191203106568</v>
      </c>
    </row>
    <row r="49" spans="1:5" ht="15.75">
      <c r="A49" s="1">
        <v>36.4</v>
      </c>
      <c r="B49" s="1">
        <v>0.934</v>
      </c>
      <c r="C49" s="1">
        <f aca="true" t="shared" si="7" ref="C49:C64">B49*(1+($I$28+$I$29*A49)/(1282900)+($I$30+A49*$I$31-$I$32)/400)</f>
        <v>0.9064410647609255</v>
      </c>
      <c r="D49" s="14">
        <f t="shared" si="6"/>
        <v>0.956511948924134</v>
      </c>
      <c r="E49" s="1">
        <f t="shared" si="5"/>
        <v>44.14010990009091</v>
      </c>
    </row>
    <row r="50" spans="1:5" ht="15.75">
      <c r="A50" s="1">
        <v>37.5</v>
      </c>
      <c r="B50" s="1">
        <v>1.247</v>
      </c>
      <c r="C50" s="1">
        <f t="shared" si="7"/>
        <v>1.2103445094270688</v>
      </c>
      <c r="D50" s="14">
        <f t="shared" si="6"/>
        <v>0.9635184696647542</v>
      </c>
      <c r="E50" s="1">
        <f aca="true" t="shared" si="8" ref="E50:E65">E49+(A50-A49)/D50</f>
        <v>45.281759006602314</v>
      </c>
    </row>
    <row r="51" spans="1:5" ht="15.75">
      <c r="A51" s="1">
        <v>42.9</v>
      </c>
      <c r="B51" s="1">
        <v>1.429</v>
      </c>
      <c r="C51" s="1">
        <f t="shared" si="7"/>
        <v>1.387776211947379</v>
      </c>
      <c r="D51" s="14">
        <f t="shared" si="6"/>
        <v>0.9967611456010932</v>
      </c>
      <c r="E51" s="1">
        <f t="shared" si="8"/>
        <v>50.699305651384044</v>
      </c>
    </row>
    <row r="52" spans="1:5" ht="15.75">
      <c r="A52" s="1">
        <v>44.4</v>
      </c>
      <c r="B52" s="1">
        <v>1.227</v>
      </c>
      <c r="C52" s="1">
        <f t="shared" si="7"/>
        <v>1.191789923821614</v>
      </c>
      <c r="D52" s="14">
        <f t="shared" si="6"/>
        <v>1.0056558946511698</v>
      </c>
      <c r="E52" s="1">
        <f t="shared" si="8"/>
        <v>52.19086952325923</v>
      </c>
    </row>
    <row r="53" spans="1:5" ht="15.75">
      <c r="A53" s="1">
        <v>45.9</v>
      </c>
      <c r="B53" s="1">
        <v>1.269</v>
      </c>
      <c r="C53" s="1">
        <f t="shared" si="7"/>
        <v>1.2327774863749987</v>
      </c>
      <c r="D53" s="14">
        <f t="shared" si="6"/>
        <v>1.0144037605886944</v>
      </c>
      <c r="E53" s="1">
        <f t="shared" si="8"/>
        <v>53.669570666016725</v>
      </c>
    </row>
    <row r="54" spans="1:5" ht="15.75">
      <c r="A54" s="1">
        <v>47.4</v>
      </c>
      <c r="B54" s="1">
        <v>1.289</v>
      </c>
      <c r="C54" s="1">
        <f t="shared" si="7"/>
        <v>1.2524024395829998</v>
      </c>
      <c r="D54" s="14">
        <f t="shared" si="6"/>
        <v>1.0230052745985028</v>
      </c>
      <c r="E54" s="1">
        <f t="shared" si="8"/>
        <v>55.135838765747394</v>
      </c>
    </row>
    <row r="55" spans="1:5" ht="15.75">
      <c r="A55" s="1">
        <v>52.5</v>
      </c>
      <c r="B55" s="1">
        <v>1.196</v>
      </c>
      <c r="C55" s="1">
        <f t="shared" si="7"/>
        <v>1.1626607178292936</v>
      </c>
      <c r="D55" s="14">
        <f t="shared" si="6"/>
        <v>1.0511649956821782</v>
      </c>
      <c r="E55" s="1">
        <f t="shared" si="8"/>
        <v>59.98759849989858</v>
      </c>
    </row>
    <row r="56" spans="1:5" ht="15.75">
      <c r="A56" s="1">
        <v>55.5</v>
      </c>
      <c r="B56" s="1">
        <v>1.246</v>
      </c>
      <c r="C56" s="1">
        <f t="shared" si="7"/>
        <v>1.2116455412823424</v>
      </c>
      <c r="D56" s="14">
        <f t="shared" si="6"/>
        <v>1.066955799143789</v>
      </c>
      <c r="E56" s="1">
        <f t="shared" si="8"/>
        <v>62.79933634546579</v>
      </c>
    </row>
    <row r="57" spans="1:5" ht="15.75">
      <c r="A57" s="1">
        <v>58.5</v>
      </c>
      <c r="B57" s="1">
        <v>1.325</v>
      </c>
      <c r="C57" s="1">
        <f t="shared" si="7"/>
        <v>1.2888699802176218</v>
      </c>
      <c r="D57" s="14">
        <f t="shared" si="6"/>
        <v>1.0821835614823647</v>
      </c>
      <c r="E57" s="1">
        <f t="shared" si="8"/>
        <v>65.57150929909173</v>
      </c>
    </row>
    <row r="58" spans="1:5" ht="15.75">
      <c r="A58" s="1">
        <v>59.1</v>
      </c>
      <c r="B58" s="1">
        <v>1.405</v>
      </c>
      <c r="C58" s="1">
        <f t="shared" si="7"/>
        <v>1.3667739289524834</v>
      </c>
      <c r="D58" s="14">
        <f t="shared" si="6"/>
        <v>1.085162367079381</v>
      </c>
      <c r="E58" s="1">
        <f t="shared" si="8"/>
        <v>66.12442194903447</v>
      </c>
    </row>
    <row r="59" spans="1:5" ht="15.75">
      <c r="A59" s="1">
        <v>61.9</v>
      </c>
      <c r="B59" s="1">
        <v>1.166</v>
      </c>
      <c r="C59" s="1">
        <f t="shared" si="7"/>
        <v>1.1346071198389507</v>
      </c>
      <c r="D59" s="14">
        <f t="shared" si="6"/>
        <v>1.098773067239246</v>
      </c>
      <c r="E59" s="1">
        <f t="shared" si="8"/>
        <v>68.67271884807953</v>
      </c>
    </row>
    <row r="60" spans="1:5" ht="15.75">
      <c r="A60" s="1">
        <v>63.4</v>
      </c>
      <c r="B60" s="1">
        <v>1.243</v>
      </c>
      <c r="C60" s="1">
        <f t="shared" si="7"/>
        <v>1.2097228524016832</v>
      </c>
      <c r="D60" s="14">
        <f t="shared" si="6"/>
        <v>1.105869845489804</v>
      </c>
      <c r="E60" s="1">
        <f t="shared" si="8"/>
        <v>70.02911716757221</v>
      </c>
    </row>
    <row r="61" spans="1:5" ht="15.75">
      <c r="A61" s="1">
        <v>64.9</v>
      </c>
      <c r="B61" s="1">
        <v>1.317</v>
      </c>
      <c r="C61" s="1">
        <f t="shared" si="7"/>
        <v>1.2819418411057164</v>
      </c>
      <c r="D61" s="14">
        <f t="shared" si="6"/>
        <v>1.1128325943179593</v>
      </c>
      <c r="E61" s="1">
        <f t="shared" si="8"/>
        <v>71.37702880105499</v>
      </c>
    </row>
    <row r="62" spans="1:5" ht="15.75">
      <c r="A62" s="1">
        <v>66.4</v>
      </c>
      <c r="B62" s="1">
        <v>1.199</v>
      </c>
      <c r="C62" s="1">
        <f t="shared" si="7"/>
        <v>1.1672651293900838</v>
      </c>
      <c r="D62" s="14">
        <f t="shared" si="6"/>
        <v>1.1196627549302522</v>
      </c>
      <c r="E62" s="1">
        <f t="shared" si="8"/>
        <v>72.71671791136521</v>
      </c>
    </row>
    <row r="63" spans="1:5" ht="15.75">
      <c r="A63" s="1">
        <v>71.2</v>
      </c>
      <c r="B63" s="1">
        <v>0.985</v>
      </c>
      <c r="C63" s="1">
        <f t="shared" si="7"/>
        <v>0.9594081137866644</v>
      </c>
      <c r="D63" s="14">
        <f t="shared" si="6"/>
        <v>1.140645779773138</v>
      </c>
      <c r="E63" s="1">
        <f t="shared" si="8"/>
        <v>76.92486042599816</v>
      </c>
    </row>
    <row r="64" spans="1:5" ht="15.75">
      <c r="A64" s="1">
        <v>81</v>
      </c>
      <c r="B64" s="1">
        <v>1.014</v>
      </c>
      <c r="C64" s="1">
        <f t="shared" si="7"/>
        <v>0.9886611438913586</v>
      </c>
      <c r="D64" s="14">
        <f aca="true" t="shared" si="9" ref="D64:D79">$G$18^(1-$G$20*EXP(-A64/$G$22))*0.6^($G$20*EXP(-A64/$G$22))</f>
        <v>1.1795344748219174</v>
      </c>
      <c r="E64" s="1">
        <f t="shared" si="8"/>
        <v>85.23322292763642</v>
      </c>
    </row>
    <row r="65" spans="1:5" ht="15.75">
      <c r="A65" s="1">
        <v>84</v>
      </c>
      <c r="B65" s="1">
        <v>1.278</v>
      </c>
      <c r="C65" s="1">
        <f aca="true" t="shared" si="10" ref="C65:C80">B65*(1+($I$28+$I$29*A65)/(1282900)+($I$30+A65*$I$31-$I$32)/400)</f>
        <v>1.246452374844504</v>
      </c>
      <c r="D65" s="14">
        <f t="shared" si="9"/>
        <v>1.1904341805468068</v>
      </c>
      <c r="E65" s="1">
        <f t="shared" si="8"/>
        <v>87.75331185739313</v>
      </c>
    </row>
    <row r="66" spans="1:5" ht="15.75">
      <c r="A66" s="1">
        <v>87</v>
      </c>
      <c r="B66" s="1">
        <v>1.378</v>
      </c>
      <c r="C66" s="1">
        <f t="shared" si="10"/>
        <v>1.344402574885626</v>
      </c>
      <c r="D66" s="14">
        <f t="shared" si="9"/>
        <v>1.2008868587730195</v>
      </c>
      <c r="E66" s="1">
        <f aca="true" t="shared" si="11" ref="E66:E81">E65+(A66-A65)/D66</f>
        <v>90.2514655994244</v>
      </c>
    </row>
    <row r="67" spans="1:5" ht="15.75">
      <c r="A67" s="1">
        <v>89.6</v>
      </c>
      <c r="B67" s="1">
        <v>1.326</v>
      </c>
      <c r="C67" s="1">
        <f t="shared" si="10"/>
        <v>1.29401959501765</v>
      </c>
      <c r="D67" s="14">
        <f t="shared" si="9"/>
        <v>1.2095949766647642</v>
      </c>
      <c r="E67" s="1">
        <f t="shared" si="11"/>
        <v>92.40094542544767</v>
      </c>
    </row>
    <row r="68" spans="1:5" ht="15.75">
      <c r="A68" s="1">
        <v>91.7</v>
      </c>
      <c r="B68" s="1">
        <v>1.319</v>
      </c>
      <c r="C68" s="1">
        <f t="shared" si="10"/>
        <v>1.2874689720979768</v>
      </c>
      <c r="D68" s="14">
        <f t="shared" si="9"/>
        <v>1.2163971255191444</v>
      </c>
      <c r="E68" s="1">
        <f t="shared" si="11"/>
        <v>94.12735529270526</v>
      </c>
    </row>
    <row r="69" spans="1:5" ht="15.75">
      <c r="A69" s="1">
        <v>94.7</v>
      </c>
      <c r="B69" s="1">
        <v>1.343</v>
      </c>
      <c r="C69" s="1">
        <f t="shared" si="10"/>
        <v>1.3113033263478453</v>
      </c>
      <c r="D69" s="14">
        <f t="shared" si="9"/>
        <v>1.2257659668775436</v>
      </c>
      <c r="E69" s="1">
        <f t="shared" si="11"/>
        <v>96.57480454571565</v>
      </c>
    </row>
    <row r="70" spans="1:5" ht="15.75">
      <c r="A70" s="1">
        <v>97.7</v>
      </c>
      <c r="B70" s="1">
        <v>1.032</v>
      </c>
      <c r="C70" s="1">
        <f t="shared" si="10"/>
        <v>1.0079569409292846</v>
      </c>
      <c r="D70" s="14">
        <f t="shared" si="9"/>
        <v>1.2347372091934166</v>
      </c>
      <c r="E70" s="1">
        <f t="shared" si="11"/>
        <v>99.00447134255555</v>
      </c>
    </row>
    <row r="71" spans="1:5" ht="15.75">
      <c r="A71" s="1">
        <v>99.7</v>
      </c>
      <c r="B71" s="1">
        <v>1.238</v>
      </c>
      <c r="C71" s="1">
        <f t="shared" si="10"/>
        <v>1.209408431659866</v>
      </c>
      <c r="D71" s="14">
        <f t="shared" si="9"/>
        <v>1.2405039143758125</v>
      </c>
      <c r="E71" s="1">
        <f t="shared" si="11"/>
        <v>100.61671937887581</v>
      </c>
    </row>
    <row r="72" spans="1:5" ht="15.75">
      <c r="A72" s="1">
        <v>102.7</v>
      </c>
      <c r="B72" s="1">
        <v>1.445</v>
      </c>
      <c r="C72" s="1">
        <f t="shared" si="10"/>
        <v>1.4120668473738873</v>
      </c>
      <c r="D72" s="14">
        <f t="shared" si="9"/>
        <v>1.2488428329854568</v>
      </c>
      <c r="E72" s="1">
        <f t="shared" si="11"/>
        <v>103.01894319820804</v>
      </c>
    </row>
    <row r="73" spans="1:5" ht="15.75">
      <c r="A73" s="1">
        <v>105.7</v>
      </c>
      <c r="B73" s="1">
        <v>1.211</v>
      </c>
      <c r="C73" s="1">
        <f t="shared" si="10"/>
        <v>1.1837679380477095</v>
      </c>
      <c r="D73" s="14">
        <f t="shared" si="9"/>
        <v>1.2568202888135789</v>
      </c>
      <c r="E73" s="1">
        <f t="shared" si="11"/>
        <v>105.40591930505619</v>
      </c>
    </row>
    <row r="74" spans="1:5" ht="15.75">
      <c r="A74" s="1">
        <v>108.7</v>
      </c>
      <c r="B74" s="1">
        <v>1.403</v>
      </c>
      <c r="C74" s="1">
        <f t="shared" si="10"/>
        <v>1.37187669744168</v>
      </c>
      <c r="D74" s="14">
        <f t="shared" si="9"/>
        <v>1.2644494785326963</v>
      </c>
      <c r="E74" s="1">
        <f t="shared" si="11"/>
        <v>107.77849333899962</v>
      </c>
    </row>
    <row r="75" spans="1:5" ht="15.75">
      <c r="A75" s="1">
        <v>109.4</v>
      </c>
      <c r="B75" s="1">
        <v>2.197</v>
      </c>
      <c r="C75" s="1">
        <f t="shared" si="10"/>
        <v>2.1484188495290764</v>
      </c>
      <c r="D75" s="14">
        <f t="shared" si="9"/>
        <v>1.2661809044495405</v>
      </c>
      <c r="E75" s="1">
        <f t="shared" si="11"/>
        <v>108.3313369315227</v>
      </c>
    </row>
    <row r="76" spans="1:5" ht="15.75">
      <c r="A76" s="1">
        <v>112.4</v>
      </c>
      <c r="B76" s="1">
        <v>1.392</v>
      </c>
      <c r="C76" s="1">
        <f t="shared" si="10"/>
        <v>1.3616423769347363</v>
      </c>
      <c r="D76" s="14">
        <f t="shared" si="9"/>
        <v>1.2733983848785655</v>
      </c>
      <c r="E76" s="1">
        <f t="shared" si="11"/>
        <v>110.68723751662206</v>
      </c>
    </row>
    <row r="77" spans="1:5" ht="15.75">
      <c r="A77" s="1">
        <v>115.4</v>
      </c>
      <c r="B77" s="1">
        <v>1.546</v>
      </c>
      <c r="C77" s="1">
        <f t="shared" si="10"/>
        <v>1.5127536101288352</v>
      </c>
      <c r="D77" s="14">
        <f t="shared" si="9"/>
        <v>1.2802961774901735</v>
      </c>
      <c r="E77" s="1">
        <f t="shared" si="11"/>
        <v>113.03044532489737</v>
      </c>
    </row>
    <row r="78" spans="1:5" ht="15.75">
      <c r="A78" s="1">
        <v>118.05</v>
      </c>
      <c r="B78" s="1">
        <v>1.409</v>
      </c>
      <c r="C78" s="1">
        <f t="shared" si="10"/>
        <v>1.3790779508046616</v>
      </c>
      <c r="D78" s="14">
        <f t="shared" si="9"/>
        <v>1.286133188810209</v>
      </c>
      <c r="E78" s="1">
        <f t="shared" si="11"/>
        <v>115.09088511686906</v>
      </c>
    </row>
    <row r="79" spans="1:5" ht="15.75">
      <c r="A79" s="1">
        <v>118.9</v>
      </c>
      <c r="B79" s="1">
        <v>4.486</v>
      </c>
      <c r="C79" s="1">
        <f t="shared" si="10"/>
        <v>4.391119844586164</v>
      </c>
      <c r="D79" s="14">
        <f t="shared" si="9"/>
        <v>1.287956010445426</v>
      </c>
      <c r="E79" s="1">
        <f t="shared" si="11"/>
        <v>115.7508455449477</v>
      </c>
    </row>
    <row r="80" spans="1:5" ht="15.75">
      <c r="A80" s="1">
        <v>121.9</v>
      </c>
      <c r="B80" s="1">
        <v>1.329</v>
      </c>
      <c r="C80" s="1">
        <f t="shared" si="10"/>
        <v>1.3012951043828627</v>
      </c>
      <c r="D80" s="14">
        <f aca="true" t="shared" si="12" ref="D80:D95">$G$18^(1-$G$20*EXP(-A80/$G$22))*0.6^($G$20*EXP(-A80/$G$22))</f>
        <v>1.2942031094517765</v>
      </c>
      <c r="E80" s="1">
        <f t="shared" si="11"/>
        <v>118.06887428254731</v>
      </c>
    </row>
    <row r="81" spans="1:5" ht="15.75">
      <c r="A81" s="1">
        <v>124.9</v>
      </c>
      <c r="B81" s="1">
        <v>1.499</v>
      </c>
      <c r="C81" s="1">
        <f aca="true" t="shared" si="13" ref="C81:C96">B81*(1+($I$28+$I$29*A81)/(1282900)+($I$30+A81*$I$31-$I$32)/400)</f>
        <v>1.4682066945837986</v>
      </c>
      <c r="D81" s="14">
        <f t="shared" si="12"/>
        <v>1.3001685826151872</v>
      </c>
      <c r="E81" s="1">
        <f t="shared" si="11"/>
        <v>120.37626736996198</v>
      </c>
    </row>
    <row r="82" spans="1:5" ht="15.75">
      <c r="A82" s="1">
        <v>126.4</v>
      </c>
      <c r="B82" s="1">
        <v>1.421</v>
      </c>
      <c r="C82" s="1">
        <f t="shared" si="13"/>
        <v>1.3920249052657931</v>
      </c>
      <c r="D82" s="14">
        <f t="shared" si="12"/>
        <v>1.303049273380587</v>
      </c>
      <c r="E82" s="1">
        <f aca="true" t="shared" si="14" ref="E82:E97">E81+(A82-A81)/D82</f>
        <v>121.52741340153794</v>
      </c>
    </row>
    <row r="83" spans="1:5" ht="15.75">
      <c r="A83" s="1">
        <v>128.4</v>
      </c>
      <c r="B83" s="1">
        <v>0.893</v>
      </c>
      <c r="C83" s="1">
        <f t="shared" si="13"/>
        <v>0.8749720577958396</v>
      </c>
      <c r="D83" s="14">
        <f t="shared" si="12"/>
        <v>1.3067874995197324</v>
      </c>
      <c r="E83" s="1">
        <f t="shared" si="14"/>
        <v>123.05788411749982</v>
      </c>
    </row>
    <row r="84" spans="1:5" ht="15.75">
      <c r="A84" s="1">
        <v>132.9</v>
      </c>
      <c r="B84" s="1">
        <v>1.179</v>
      </c>
      <c r="C84" s="1">
        <f t="shared" si="13"/>
        <v>1.155735642728448</v>
      </c>
      <c r="D84" s="14">
        <f t="shared" si="12"/>
        <v>1.3147850509310628</v>
      </c>
      <c r="E84" s="1">
        <f t="shared" si="14"/>
        <v>126.48049680754626</v>
      </c>
    </row>
    <row r="85" spans="1:5" ht="15.75">
      <c r="A85" s="1">
        <v>135.9</v>
      </c>
      <c r="B85" s="1">
        <v>1.309</v>
      </c>
      <c r="C85" s="1">
        <f t="shared" si="13"/>
        <v>1.2835681955822038</v>
      </c>
      <c r="D85" s="14">
        <f t="shared" si="12"/>
        <v>1.3198126088400295</v>
      </c>
      <c r="E85" s="1">
        <f t="shared" si="14"/>
        <v>128.7535467692652</v>
      </c>
    </row>
    <row r="86" spans="1:5" ht="15.75">
      <c r="A86" s="1">
        <v>137.9</v>
      </c>
      <c r="B86" s="1">
        <v>1.006</v>
      </c>
      <c r="C86" s="1">
        <f t="shared" si="13"/>
        <v>0.9866587943920093</v>
      </c>
      <c r="D86" s="14">
        <f t="shared" si="12"/>
        <v>1.3230351292452065</v>
      </c>
      <c r="E86" s="1">
        <f t="shared" si="14"/>
        <v>130.26522242759862</v>
      </c>
    </row>
    <row r="87" spans="1:5" ht="15.75">
      <c r="A87" s="1">
        <v>140.9</v>
      </c>
      <c r="B87" s="1">
        <v>1.042</v>
      </c>
      <c r="C87" s="1">
        <f t="shared" si="13"/>
        <v>1.0222832830442141</v>
      </c>
      <c r="D87" s="14">
        <f t="shared" si="12"/>
        <v>1.3276824398706786</v>
      </c>
      <c r="E87" s="1">
        <f t="shared" si="14"/>
        <v>132.5247988970232</v>
      </c>
    </row>
    <row r="88" spans="1:5" ht="15.75">
      <c r="A88" s="1">
        <v>143.9</v>
      </c>
      <c r="B88" s="1">
        <v>1.034</v>
      </c>
      <c r="C88" s="1">
        <f t="shared" si="13"/>
        <v>1.0147488474023934</v>
      </c>
      <c r="D88" s="14">
        <f t="shared" si="12"/>
        <v>1.332114483194566</v>
      </c>
      <c r="E88" s="1">
        <f t="shared" si="14"/>
        <v>134.77685758855972</v>
      </c>
    </row>
    <row r="89" spans="1:5" ht="15.75">
      <c r="A89" s="1">
        <v>149.8</v>
      </c>
      <c r="B89" s="1">
        <v>1.517</v>
      </c>
      <c r="C89" s="1">
        <f t="shared" si="13"/>
        <v>1.489662825620424</v>
      </c>
      <c r="D89" s="14">
        <f t="shared" si="12"/>
        <v>1.34023824473299</v>
      </c>
      <c r="E89" s="1">
        <f t="shared" si="14"/>
        <v>139.17905997547598</v>
      </c>
    </row>
    <row r="90" spans="1:5" ht="15.75">
      <c r="A90" s="1">
        <v>152.8</v>
      </c>
      <c r="B90" s="1">
        <v>1.586</v>
      </c>
      <c r="C90" s="1">
        <f t="shared" si="13"/>
        <v>1.5579013252917548</v>
      </c>
      <c r="D90" s="14">
        <f t="shared" si="12"/>
        <v>1.3440848550552245</v>
      </c>
      <c r="E90" s="1">
        <f t="shared" si="14"/>
        <v>141.41106191249412</v>
      </c>
    </row>
    <row r="91" spans="1:5" ht="15.75">
      <c r="A91" s="1">
        <v>155.8</v>
      </c>
      <c r="B91" s="1">
        <v>1.734</v>
      </c>
      <c r="C91" s="1">
        <f t="shared" si="13"/>
        <v>1.703806143262057</v>
      </c>
      <c r="D91" s="14">
        <f t="shared" si="12"/>
        <v>1.3477509966594945</v>
      </c>
      <c r="E91" s="1">
        <f t="shared" si="14"/>
        <v>143.6369923754919</v>
      </c>
    </row>
    <row r="92" spans="1:5" ht="15.75">
      <c r="A92" s="1">
        <v>159.3</v>
      </c>
      <c r="B92" s="1">
        <v>1.321</v>
      </c>
      <c r="C92" s="1">
        <f t="shared" si="13"/>
        <v>1.2984659390076356</v>
      </c>
      <c r="D92" s="14">
        <f t="shared" si="12"/>
        <v>1.3518107022882755</v>
      </c>
      <c r="E92" s="1">
        <f t="shared" si="14"/>
        <v>146.22611228264708</v>
      </c>
    </row>
    <row r="93" spans="1:5" ht="15.75">
      <c r="A93" s="1">
        <v>162.3</v>
      </c>
      <c r="B93" s="1">
        <v>1.416</v>
      </c>
      <c r="C93" s="1">
        <f t="shared" si="13"/>
        <v>1.3922756590373284</v>
      </c>
      <c r="D93" s="14">
        <f t="shared" si="12"/>
        <v>1.3551128059063</v>
      </c>
      <c r="E93" s="1">
        <f t="shared" si="14"/>
        <v>148.43995011734572</v>
      </c>
    </row>
    <row r="94" spans="1:5" ht="15.75">
      <c r="A94" s="1">
        <v>163.8</v>
      </c>
      <c r="B94" s="1">
        <v>1.478</v>
      </c>
      <c r="C94" s="1">
        <f t="shared" si="13"/>
        <v>1.4534614319153223</v>
      </c>
      <c r="D94" s="14">
        <f t="shared" si="12"/>
        <v>1.3567048247255118</v>
      </c>
      <c r="E94" s="1">
        <f t="shared" si="14"/>
        <v>149.54557012595996</v>
      </c>
    </row>
    <row r="95" spans="1:5" ht="15.75">
      <c r="A95" s="1">
        <v>165.3</v>
      </c>
      <c r="B95" s="1">
        <v>1.428</v>
      </c>
      <c r="C95" s="1">
        <f t="shared" si="13"/>
        <v>1.404508513475124</v>
      </c>
      <c r="D95" s="14">
        <f t="shared" si="12"/>
        <v>1.3582586791564406</v>
      </c>
      <c r="E95" s="1">
        <f t="shared" si="14"/>
        <v>150.64992529999174</v>
      </c>
    </row>
    <row r="96" spans="1:5" ht="15.75">
      <c r="A96" s="1">
        <v>167.3</v>
      </c>
      <c r="B96" s="1">
        <v>1.179</v>
      </c>
      <c r="C96" s="1">
        <f t="shared" si="13"/>
        <v>1.1598435498687243</v>
      </c>
      <c r="D96" s="14">
        <f>$G$18^(1-$G$20*EXP(-A96/$G$22))*0.6^($G$20*EXP(-A96/$G$22))</f>
        <v>1.36027262068733</v>
      </c>
      <c r="E96" s="1">
        <f t="shared" si="14"/>
        <v>152.1202188055608</v>
      </c>
    </row>
    <row r="97" spans="1:5" ht="15.75">
      <c r="A97" s="1">
        <v>168.8</v>
      </c>
      <c r="B97" s="1">
        <v>1.257</v>
      </c>
      <c r="C97" s="1">
        <f>B97*(1+($I$28+$I$29*A97)/(1282900)+($I$30+A97*$I$31-$I$32)/400)</f>
        <v>1.2367671763140946</v>
      </c>
      <c r="D97" s="14">
        <f>$G$18^(1-$G$20*EXP(-A97/$G$22))*0.6^($G$20*EXP(-A97/$G$22))</f>
        <v>1.3617407806178243</v>
      </c>
      <c r="E97" s="1">
        <f t="shared" si="14"/>
        <v>153.22175003775277</v>
      </c>
    </row>
    <row r="98" spans="1:5" ht="15.75">
      <c r="A98" s="1">
        <v>171.8</v>
      </c>
      <c r="B98" s="1">
        <v>1.308</v>
      </c>
      <c r="C98" s="1">
        <f>B98*(1+($I$28+$I$29*A98)/(1282900)+($I$30+A98*$I$31-$I$32)/400)</f>
        <v>1.287343719462712</v>
      </c>
      <c r="D98" s="14">
        <f>$G$18^(1-$G$20*EXP(-A98/$G$22))*0.6^($G$20*EXP(-A98/$G$22))</f>
        <v>1.3645719227138067</v>
      </c>
      <c r="E98" s="1">
        <f>E97+(A98-A97)/D98</f>
        <v>155.42024170394043</v>
      </c>
    </row>
    <row r="99" spans="1:5" ht="15.75">
      <c r="A99" s="1">
        <v>174.8</v>
      </c>
      <c r="B99" s="1">
        <v>1.394</v>
      </c>
      <c r="C99" s="1">
        <f>B99*(1+($I$28+$I$29*A99)/(1282900)+($I$30+A99*$I$31-$I$32)/400)</f>
        <v>1.3724091618373977</v>
      </c>
      <c r="D99" s="14">
        <f>$G$18^(1-$G$20*EXP(-A99/$G$22))*0.6^($G$20*EXP(-A99/$G$22))</f>
        <v>1.3672681625329666</v>
      </c>
      <c r="E99" s="1">
        <f>E98+(A99-A98)/D99</f>
        <v>157.61439796546142</v>
      </c>
    </row>
    <row r="100" ht="15.75">
      <c r="E100" s="2"/>
    </row>
    <row r="101" ht="15.75">
      <c r="E101" s="2"/>
    </row>
    <row r="102" ht="15.75">
      <c r="E102" s="2"/>
    </row>
    <row r="103" ht="15.75">
      <c r="E103" s="2"/>
    </row>
    <row r="104" ht="15.75">
      <c r="E104" s="2"/>
    </row>
    <row r="105" ht="15.75">
      <c r="E105" s="2"/>
    </row>
    <row r="106" ht="15.75">
      <c r="E106" s="2"/>
    </row>
    <row r="107" ht="15.75">
      <c r="E107" s="2"/>
    </row>
    <row r="108" ht="15.75">
      <c r="E108" s="2"/>
    </row>
    <row r="109" ht="15.75">
      <c r="E109" s="2"/>
    </row>
    <row r="110" ht="15.75">
      <c r="E110" s="2"/>
    </row>
    <row r="111" ht="15.75">
      <c r="E111" s="2"/>
    </row>
    <row r="112" ht="15.75">
      <c r="E112" s="2"/>
    </row>
    <row r="113" ht="15.75">
      <c r="E113" s="2"/>
    </row>
    <row r="114" ht="15.75">
      <c r="E114" s="2"/>
    </row>
    <row r="115" ht="15.75">
      <c r="E115" s="2"/>
    </row>
    <row r="116" ht="15.75">
      <c r="E116" s="2"/>
    </row>
    <row r="117" ht="15.75">
      <c r="E117" s="2"/>
    </row>
    <row r="118" ht="15.75">
      <c r="E118" s="2"/>
    </row>
    <row r="119" ht="15.75">
      <c r="E119" s="2"/>
    </row>
    <row r="120" ht="15.75">
      <c r="E120" s="2"/>
    </row>
    <row r="121" ht="15.75">
      <c r="E121" s="2"/>
    </row>
    <row r="122" ht="15.75">
      <c r="E122" s="2"/>
    </row>
    <row r="123" ht="15.75">
      <c r="E123" s="2"/>
    </row>
    <row r="124" ht="15.75">
      <c r="E124" s="2"/>
    </row>
    <row r="125" ht="15.75">
      <c r="E125" s="2"/>
    </row>
    <row r="126" ht="15.75">
      <c r="E126" s="2"/>
    </row>
    <row r="127" ht="15.75">
      <c r="E127" s="2"/>
    </row>
    <row r="128" ht="15.75">
      <c r="E128" s="2"/>
    </row>
    <row r="129" ht="15.75">
      <c r="E129" s="2"/>
    </row>
    <row r="130" ht="15.75">
      <c r="E130" s="2"/>
    </row>
    <row r="131" ht="15.75">
      <c r="E131" s="2"/>
    </row>
    <row r="132" ht="15.75">
      <c r="E132" s="2"/>
    </row>
    <row r="133" ht="15.75">
      <c r="E133" s="2"/>
    </row>
    <row r="134" ht="15.75">
      <c r="E134" s="2"/>
    </row>
    <row r="135" ht="15.75">
      <c r="E135" s="2"/>
    </row>
    <row r="136" ht="15.75">
      <c r="E136" s="2"/>
    </row>
    <row r="137" ht="15.75">
      <c r="E137" s="2"/>
    </row>
    <row r="138" ht="15.75">
      <c r="E138" s="2"/>
    </row>
    <row r="139" ht="15.75">
      <c r="E139" s="2"/>
    </row>
    <row r="140" ht="15.75">
      <c r="E140" s="2"/>
    </row>
    <row r="141" ht="15.75">
      <c r="E141" s="2"/>
    </row>
    <row r="142" ht="15.75">
      <c r="E142" s="2"/>
    </row>
    <row r="143" ht="15.75">
      <c r="E143" s="2"/>
    </row>
    <row r="144" ht="15.75">
      <c r="E144" s="2"/>
    </row>
    <row r="145" ht="15.75">
      <c r="E145" s="2"/>
    </row>
    <row r="146" ht="15.75">
      <c r="E146" s="2"/>
    </row>
    <row r="147" ht="15.75">
      <c r="E147" s="2"/>
    </row>
    <row r="148" ht="15.75">
      <c r="E148" s="2"/>
    </row>
    <row r="149" ht="15.75">
      <c r="E149" s="2"/>
    </row>
    <row r="150" ht="15.75">
      <c r="E150" s="2"/>
    </row>
    <row r="151" ht="15.75">
      <c r="E151" s="2"/>
    </row>
    <row r="152" ht="15.75">
      <c r="E152" s="2"/>
    </row>
    <row r="153" ht="15.75">
      <c r="E153" s="2"/>
    </row>
    <row r="154" ht="15.75">
      <c r="E154" s="2"/>
    </row>
    <row r="155" ht="15.75">
      <c r="E155" s="2"/>
    </row>
    <row r="156" ht="15.75">
      <c r="E156" s="2"/>
    </row>
    <row r="157" ht="15.75">
      <c r="E157" s="2"/>
    </row>
    <row r="158" ht="15.75">
      <c r="E158" s="2"/>
    </row>
    <row r="159" ht="15.75">
      <c r="E159" s="2"/>
    </row>
    <row r="160" ht="15.75">
      <c r="E160" s="2"/>
    </row>
    <row r="161" ht="15.75">
      <c r="E161" s="2"/>
    </row>
    <row r="162" ht="15.75">
      <c r="E162" s="2"/>
    </row>
    <row r="163" ht="15.75">
      <c r="E163" s="2"/>
    </row>
    <row r="164" ht="15.75">
      <c r="E164" s="2"/>
    </row>
    <row r="165" ht="15.75">
      <c r="E165" s="2"/>
    </row>
    <row r="166" ht="15.75">
      <c r="E166" s="2"/>
    </row>
    <row r="167" ht="15.75">
      <c r="E167" s="2"/>
    </row>
    <row r="168" ht="15.75">
      <c r="E168" s="2"/>
    </row>
    <row r="169" ht="15.75">
      <c r="E169" s="2"/>
    </row>
    <row r="170" ht="15.75">
      <c r="E170" s="2"/>
    </row>
    <row r="171" ht="15.75">
      <c r="E171" s="2"/>
    </row>
    <row r="172" ht="15.75">
      <c r="E172" s="2"/>
    </row>
    <row r="173" ht="15.75">
      <c r="E173" s="2"/>
    </row>
    <row r="174" ht="15.75">
      <c r="E174" s="2"/>
    </row>
    <row r="175" ht="15.75">
      <c r="E175" s="2"/>
    </row>
    <row r="176" ht="15.75">
      <c r="E176" s="2"/>
    </row>
    <row r="193" ht="15.75">
      <c r="E193" s="2"/>
    </row>
    <row r="194" ht="15.75">
      <c r="E194" s="2"/>
    </row>
    <row r="195" ht="15.75">
      <c r="E195" s="2"/>
    </row>
    <row r="196" ht="15.75">
      <c r="E196" s="2"/>
    </row>
  </sheetData>
  <printOptions gridLines="1"/>
  <pageMargins left="0.75" right="0.75" top="1" bottom="1" header="0.5" footer="0.5"/>
  <pageSetup horizontalDpi="96" verticalDpi="96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98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4" customWidth="1"/>
    <col min="5" max="5" width="11.00390625" style="1" customWidth="1"/>
    <col min="6" max="6" width="13.375" style="2" bestFit="1" customWidth="1"/>
    <col min="7" max="16384" width="11.00390625" style="2" customWidth="1"/>
  </cols>
  <sheetData>
    <row r="1" spans="1:9" s="3" customFormat="1" ht="15.75">
      <c r="A1" s="1" t="s">
        <v>0</v>
      </c>
      <c r="B1" s="1" t="s">
        <v>1</v>
      </c>
      <c r="C1" s="1" t="s">
        <v>2</v>
      </c>
      <c r="D1" s="14"/>
      <c r="E1" s="2"/>
      <c r="F1" s="2"/>
      <c r="G1" s="1" t="s">
        <v>3</v>
      </c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0.1</v>
      </c>
      <c r="C3" s="1">
        <v>0</v>
      </c>
      <c r="E3" s="2"/>
      <c r="F3" s="4">
        <f>1000*1/SLOPE(C3:C9,B3:B9)</f>
        <v>66.68492044742398</v>
      </c>
      <c r="G3" s="1">
        <f>INTERCEPT(B4:B6,A4:A6)</f>
        <v>-1.1259860788862976</v>
      </c>
    </row>
    <row r="4" spans="1:9" ht="15.75">
      <c r="A4" s="1">
        <v>91.3</v>
      </c>
      <c r="B4" s="1">
        <v>6.5</v>
      </c>
      <c r="C4" s="1">
        <f>(A4-$A$3)/2/3*(1/($G$18*(0.6/$G$18)^$G$20)+4/($G$18*(0.6/$G$18)^($G$20*EXP(-((A4+$A$3)/2)/$G$22)))+1/($G$18*(0.6/$G$18)^($G$20*EXP(-(A4/$G$22)))))</f>
        <v>109.47338757829763</v>
      </c>
      <c r="E4" s="5">
        <f>1000*1/SLOPE(C3:C4,B3:B4)</f>
        <v>58.4616968705987</v>
      </c>
      <c r="F4" s="5" t="s">
        <v>7</v>
      </c>
      <c r="I4" s="6">
        <f>SLOPE(E4:E6,A4:A6)*1000</f>
        <v>201.11095386782995</v>
      </c>
    </row>
    <row r="5" spans="1:9" ht="15.75">
      <c r="A5" s="1">
        <v>177.5</v>
      </c>
      <c r="B5" s="1">
        <v>13.7</v>
      </c>
      <c r="C5" s="1">
        <f>(A5-$A$3)/2/3*(1/($G$18*(0.6/$G$18)^$G$20)+4/($G$18*(0.6/$G$18)^($G$20*EXP(-((A5+$A$3)/2)/$G$22)))+1/($G$18*(0.6/$G$18)^($G$20*EXP(-(A5/$G$22)))))</f>
        <v>204.46337663703926</v>
      </c>
      <c r="E5" s="5">
        <f>1000*1/SLOPE(C4:C5,B4:B5)</f>
        <v>75.79746109400575</v>
      </c>
      <c r="F5" s="7">
        <f>CORREL(C3:C9,B3:B9)</f>
        <v>0.9972020482772498</v>
      </c>
      <c r="I5" s="6"/>
    </row>
    <row r="6" ht="15.75">
      <c r="E6" s="2"/>
    </row>
    <row r="7" spans="5:6" ht="15.75">
      <c r="E7" s="2"/>
      <c r="F7" s="8"/>
    </row>
    <row r="8" spans="5:6" ht="15.75">
      <c r="E8" s="2"/>
      <c r="F8" s="4" t="s">
        <v>8</v>
      </c>
    </row>
    <row r="9" spans="5:6" ht="15.75">
      <c r="E9" s="2"/>
      <c r="F9" s="4">
        <f>1000*SLOPE(B3:B9,A3:A9)</f>
        <v>76.55548546529704</v>
      </c>
    </row>
    <row r="10" spans="5:6" ht="15.75">
      <c r="E10" s="2"/>
      <c r="F10" s="5" t="s">
        <v>9</v>
      </c>
    </row>
    <row r="11" spans="5:6" ht="15.75">
      <c r="E11" s="2"/>
      <c r="F11" s="7">
        <f>CORREL(B3:B9,A3:A9)</f>
        <v>0.9987233348316937</v>
      </c>
    </row>
    <row r="12" spans="5:6" ht="15.75">
      <c r="E12" s="2"/>
      <c r="F12" s="7"/>
    </row>
    <row r="13" spans="5:6" ht="15.75">
      <c r="E13" s="2"/>
      <c r="F13" s="7"/>
    </row>
    <row r="14" spans="1:9" ht="15.75">
      <c r="A14" s="9"/>
      <c r="B14" s="9"/>
      <c r="C14" s="9"/>
      <c r="D14" s="15"/>
      <c r="E14" s="9"/>
      <c r="F14" s="10"/>
      <c r="G14" s="10"/>
      <c r="H14" s="10"/>
      <c r="I14" s="10"/>
    </row>
    <row r="15" spans="1:9" s="3" customFormat="1" ht="15.75">
      <c r="A15" s="11"/>
      <c r="B15" s="1"/>
      <c r="C15" s="11" t="s">
        <v>10</v>
      </c>
      <c r="D15" s="16" t="s">
        <v>11</v>
      </c>
      <c r="E15" s="1" t="s">
        <v>12</v>
      </c>
      <c r="F15" s="2"/>
      <c r="G15" s="2" t="s">
        <v>13</v>
      </c>
      <c r="H15" s="2"/>
      <c r="I15" s="2"/>
    </row>
    <row r="16" spans="1:5" ht="15.75">
      <c r="A16" s="12">
        <v>0</v>
      </c>
      <c r="C16" s="11"/>
      <c r="D16" s="14">
        <f aca="true" t="shared" si="0" ref="D16:D31">$G$18^(1-$G$20*EXP(-A16/$G$22))*0.6^($G$20*EXP(-A16/$G$22))</f>
        <v>0.7118370894499093</v>
      </c>
      <c r="E16" s="1">
        <v>0</v>
      </c>
    </row>
    <row r="17" spans="1:7" ht="15.75">
      <c r="A17" s="1">
        <v>2.2</v>
      </c>
      <c r="B17" s="1">
        <v>0.715</v>
      </c>
      <c r="C17" s="1">
        <f aca="true" t="shared" si="1" ref="C17:C32">B17*(1+($I$28+$I$29*A17)/(1282900)+($I$30+A17*$I$31-$I$32)/400)</f>
        <v>0.6909506674522826</v>
      </c>
      <c r="D17" s="14">
        <f t="shared" si="0"/>
        <v>0.7220941257205342</v>
      </c>
      <c r="E17" s="1">
        <f>E16+(A17-A16)/D17</f>
        <v>3.046694221206623</v>
      </c>
      <c r="G17" s="2" t="s">
        <v>14</v>
      </c>
    </row>
    <row r="18" spans="1:7" ht="15.75">
      <c r="A18" s="1">
        <v>2.7</v>
      </c>
      <c r="B18" s="1">
        <v>0.853</v>
      </c>
      <c r="C18" s="1">
        <f t="shared" si="1"/>
        <v>0.8243912037896524</v>
      </c>
      <c r="D18" s="14">
        <f t="shared" si="0"/>
        <v>0.72436736668085</v>
      </c>
      <c r="E18" s="1">
        <f aca="true" t="shared" si="2" ref="E18:E33">E17+(A18-A17)/D18</f>
        <v>3.73695171070545</v>
      </c>
      <c r="G18" s="2">
        <v>0.93</v>
      </c>
    </row>
    <row r="19" spans="1:7" ht="15.75">
      <c r="A19" s="1">
        <v>3.7</v>
      </c>
      <c r="B19" s="1">
        <v>0.81</v>
      </c>
      <c r="C19" s="1">
        <f t="shared" si="1"/>
        <v>0.7829895436078678</v>
      </c>
      <c r="D19" s="14">
        <f t="shared" si="0"/>
        <v>0.7288503147296186</v>
      </c>
      <c r="E19" s="1">
        <f t="shared" si="2"/>
        <v>5.108975540277328</v>
      </c>
      <c r="G19" s="2" t="s">
        <v>21</v>
      </c>
    </row>
    <row r="20" spans="1:7" ht="15.75">
      <c r="A20" s="1">
        <v>4.8</v>
      </c>
      <c r="B20" s="1">
        <v>0.881</v>
      </c>
      <c r="C20" s="1">
        <f t="shared" si="1"/>
        <v>0.8518087949119275</v>
      </c>
      <c r="D20" s="14">
        <f t="shared" si="0"/>
        <v>0.7336846181693981</v>
      </c>
      <c r="E20" s="1">
        <f t="shared" si="2"/>
        <v>6.608257347144954</v>
      </c>
      <c r="G20" s="2">
        <v>0.61</v>
      </c>
    </row>
    <row r="21" spans="1:7" ht="15.75">
      <c r="A21" s="1">
        <v>5.7</v>
      </c>
      <c r="B21" s="1">
        <v>0.717</v>
      </c>
      <c r="C21" s="1">
        <f t="shared" si="1"/>
        <v>0.6933672075760403</v>
      </c>
      <c r="D21" s="14">
        <f t="shared" si="0"/>
        <v>0.7375652514951682</v>
      </c>
      <c r="E21" s="1">
        <f t="shared" si="2"/>
        <v>7.828488368299421</v>
      </c>
      <c r="G21" s="2" t="s">
        <v>22</v>
      </c>
    </row>
    <row r="22" spans="1:7" ht="15.75">
      <c r="A22" s="1">
        <v>5.7</v>
      </c>
      <c r="B22" s="1">
        <v>0.62</v>
      </c>
      <c r="C22" s="1">
        <f t="shared" si="1"/>
        <v>0.5995643914883473</v>
      </c>
      <c r="D22" s="14">
        <f t="shared" si="0"/>
        <v>0.7375652514951682</v>
      </c>
      <c r="E22" s="1">
        <f t="shared" si="2"/>
        <v>7.828488368299421</v>
      </c>
      <c r="G22" s="2">
        <v>40</v>
      </c>
    </row>
    <row r="23" spans="1:5" ht="15.75">
      <c r="A23" s="1">
        <v>8.7</v>
      </c>
      <c r="B23" s="1">
        <v>0.727</v>
      </c>
      <c r="C23" s="1">
        <f t="shared" si="1"/>
        <v>0.7034580798698573</v>
      </c>
      <c r="D23" s="14">
        <f t="shared" si="0"/>
        <v>0.7500244382195479</v>
      </c>
      <c r="E23" s="1">
        <f t="shared" si="2"/>
        <v>11.828358035375304</v>
      </c>
    </row>
    <row r="24" spans="1:5" ht="15.75">
      <c r="A24" s="1">
        <v>8.7</v>
      </c>
      <c r="B24" s="1">
        <v>0.775</v>
      </c>
      <c r="C24" s="1">
        <f t="shared" si="1"/>
        <v>0.7499037302601642</v>
      </c>
      <c r="D24" s="14">
        <f t="shared" si="0"/>
        <v>0.7500244382195479</v>
      </c>
      <c r="E24" s="1">
        <f t="shared" si="2"/>
        <v>11.828358035375304</v>
      </c>
    </row>
    <row r="25" spans="1:5" ht="15.75">
      <c r="A25" s="1">
        <v>10</v>
      </c>
      <c r="B25" s="1">
        <v>0.778</v>
      </c>
      <c r="C25" s="1">
        <f t="shared" si="1"/>
        <v>0.7530015730207357</v>
      </c>
      <c r="D25" s="14">
        <f t="shared" si="0"/>
        <v>0.7552006558504146</v>
      </c>
      <c r="E25" s="1">
        <f t="shared" si="2"/>
        <v>13.549754845519887</v>
      </c>
    </row>
    <row r="26" spans="1:7" ht="15.75">
      <c r="A26" s="1">
        <v>11.7</v>
      </c>
      <c r="B26" s="1">
        <v>0.749</v>
      </c>
      <c r="C26" s="1">
        <f t="shared" si="1"/>
        <v>0.7251788727725946</v>
      </c>
      <c r="D26" s="14">
        <f t="shared" si="0"/>
        <v>0.7617714941303655</v>
      </c>
      <c r="E26" s="1">
        <f t="shared" si="2"/>
        <v>15.781395190556308</v>
      </c>
      <c r="G26" s="13" t="s">
        <v>15</v>
      </c>
    </row>
    <row r="27" spans="1:5" ht="15.75">
      <c r="A27" s="1">
        <v>14.4</v>
      </c>
      <c r="B27" s="1">
        <v>0.833</v>
      </c>
      <c r="C27" s="1">
        <f t="shared" si="1"/>
        <v>0.8069409524886704</v>
      </c>
      <c r="D27" s="14">
        <f t="shared" si="0"/>
        <v>0.7717579242210046</v>
      </c>
      <c r="E27" s="1">
        <f t="shared" si="2"/>
        <v>19.279901542435134</v>
      </c>
    </row>
    <row r="28" spans="1:9" ht="15.75">
      <c r="A28" s="1">
        <v>24.7</v>
      </c>
      <c r="B28" s="1">
        <v>0.726</v>
      </c>
      <c r="C28" s="1">
        <f t="shared" si="1"/>
        <v>0.7047299315259793</v>
      </c>
      <c r="D28" s="14">
        <f t="shared" si="0"/>
        <v>0.8051374094400657</v>
      </c>
      <c r="E28" s="1">
        <f t="shared" si="2"/>
        <v>32.072748923807154</v>
      </c>
      <c r="G28" s="2" t="s">
        <v>16</v>
      </c>
      <c r="I28" s="1">
        <v>4093</v>
      </c>
    </row>
    <row r="29" spans="1:9" ht="15.75">
      <c r="A29" s="1">
        <v>27.7</v>
      </c>
      <c r="B29" s="1">
        <v>0.944</v>
      </c>
      <c r="C29" s="1">
        <f t="shared" si="1"/>
        <v>0.9168890377954164</v>
      </c>
      <c r="D29" s="14">
        <f t="shared" si="0"/>
        <v>0.8135686382024111</v>
      </c>
      <c r="E29" s="1">
        <f t="shared" si="2"/>
        <v>35.76020669827168</v>
      </c>
      <c r="G29" s="2" t="s">
        <v>17</v>
      </c>
      <c r="I29" s="1">
        <v>1.8</v>
      </c>
    </row>
    <row r="30" spans="1:9" ht="15.75">
      <c r="A30" s="1">
        <v>30.7</v>
      </c>
      <c r="B30" s="1">
        <v>0.705</v>
      </c>
      <c r="C30" s="1">
        <f t="shared" si="1"/>
        <v>0.6851606906903485</v>
      </c>
      <c r="D30" s="14">
        <f t="shared" si="0"/>
        <v>0.821469587141566</v>
      </c>
      <c r="E30" s="1">
        <f t="shared" si="2"/>
        <v>39.41219825944314</v>
      </c>
      <c r="G30" s="2" t="s">
        <v>18</v>
      </c>
      <c r="I30" s="1">
        <f>B3</f>
        <v>0.1</v>
      </c>
    </row>
    <row r="31" spans="1:9" ht="15.75">
      <c r="A31" s="1">
        <v>33.4</v>
      </c>
      <c r="B31" s="1">
        <v>0.931</v>
      </c>
      <c r="C31" s="1">
        <f t="shared" si="1"/>
        <v>0.90528547607508</v>
      </c>
      <c r="D31" s="14">
        <f t="shared" si="0"/>
        <v>0.8281501937078543</v>
      </c>
      <c r="E31" s="1">
        <f t="shared" si="2"/>
        <v>42.672476431825565</v>
      </c>
      <c r="G31" s="2" t="s">
        <v>19</v>
      </c>
      <c r="I31" s="1">
        <f>F9/1000</f>
        <v>0.07655548546529704</v>
      </c>
    </row>
    <row r="32" spans="1:9" ht="15.75">
      <c r="A32" s="1">
        <v>35.7</v>
      </c>
      <c r="B32" s="1">
        <v>0.559</v>
      </c>
      <c r="C32" s="1">
        <f t="shared" si="1"/>
        <v>0.5438081099122242</v>
      </c>
      <c r="D32" s="14">
        <f aca="true" t="shared" si="3" ref="D32:D47">$G$18^(1-$G$20*EXP(-A32/$G$22))*0.6^($G$20*EXP(-A32/$G$22))</f>
        <v>0.8335351195207972</v>
      </c>
      <c r="E32" s="1">
        <f t="shared" si="2"/>
        <v>45.4318082777618</v>
      </c>
      <c r="G32" s="2" t="s">
        <v>20</v>
      </c>
      <c r="I32" s="1">
        <v>15</v>
      </c>
    </row>
    <row r="33" spans="1:5" ht="15.75">
      <c r="A33" s="1">
        <v>38.7</v>
      </c>
      <c r="B33" s="1">
        <v>0.945</v>
      </c>
      <c r="C33" s="1">
        <f aca="true" t="shared" si="4" ref="C33:C48">B33*(1+($I$28+$I$29*A33)/(1282900)+($I$30+A33*$I$31-$I$32)/400)</f>
        <v>0.9198643891591021</v>
      </c>
      <c r="D33" s="14">
        <f t="shared" si="3"/>
        <v>0.8401568131884299</v>
      </c>
      <c r="E33" s="1">
        <f t="shared" si="2"/>
        <v>49.0025702508926</v>
      </c>
    </row>
    <row r="34" spans="1:5" ht="15.75">
      <c r="A34" s="1">
        <v>41.7</v>
      </c>
      <c r="B34" s="1">
        <v>0.76</v>
      </c>
      <c r="C34" s="1">
        <f t="shared" si="4"/>
        <v>0.740224682476733</v>
      </c>
      <c r="D34" s="14">
        <f t="shared" si="3"/>
        <v>0.8463470767386204</v>
      </c>
      <c r="E34" s="1">
        <f aca="true" t="shared" si="5" ref="E34:E49">E33+(A34-A33)/D34</f>
        <v>52.54721532908019</v>
      </c>
    </row>
    <row r="35" spans="1:5" ht="15.75">
      <c r="A35" s="1">
        <v>42.9</v>
      </c>
      <c r="B35" s="1">
        <v>0.96</v>
      </c>
      <c r="C35" s="1">
        <f t="shared" si="4"/>
        <v>0.9352427476856818</v>
      </c>
      <c r="D35" s="14">
        <f t="shared" si="3"/>
        <v>0.8487079969442273</v>
      </c>
      <c r="E35" s="1">
        <f t="shared" si="5"/>
        <v>53.961129189112846</v>
      </c>
    </row>
    <row r="36" spans="1:5" ht="15.75">
      <c r="A36" s="1">
        <v>45.2</v>
      </c>
      <c r="B36" s="1">
        <v>0.957</v>
      </c>
      <c r="C36" s="1">
        <f t="shared" si="4"/>
        <v>0.9327444680967537</v>
      </c>
      <c r="D36" s="14">
        <f t="shared" si="3"/>
        <v>0.8530569643819315</v>
      </c>
      <c r="E36" s="1">
        <f t="shared" si="5"/>
        <v>56.65731490241563</v>
      </c>
    </row>
    <row r="37" spans="1:5" ht="15.75">
      <c r="A37" s="1">
        <v>48.2</v>
      </c>
      <c r="B37" s="1">
        <v>0.941</v>
      </c>
      <c r="C37" s="1">
        <f t="shared" si="4"/>
        <v>0.9176942454395527</v>
      </c>
      <c r="D37" s="14">
        <f t="shared" si="3"/>
        <v>0.8583966367412763</v>
      </c>
      <c r="E37" s="1">
        <f t="shared" si="5"/>
        <v>60.15220278010918</v>
      </c>
    </row>
    <row r="38" spans="1:5" ht="15.75">
      <c r="A38" s="1">
        <v>51.2</v>
      </c>
      <c r="B38" s="1">
        <v>0.94</v>
      </c>
      <c r="C38" s="1">
        <f t="shared" si="4"/>
        <v>0.917262685280808</v>
      </c>
      <c r="D38" s="14">
        <f t="shared" si="3"/>
        <v>0.8633803665961799</v>
      </c>
      <c r="E38" s="1">
        <f t="shared" si="5"/>
        <v>63.626916957161065</v>
      </c>
    </row>
    <row r="39" spans="1:5" ht="15.75">
      <c r="A39" s="1">
        <v>53.2</v>
      </c>
      <c r="B39" s="1">
        <v>0.81</v>
      </c>
      <c r="C39" s="1">
        <f t="shared" si="4"/>
        <v>0.7907195302206319</v>
      </c>
      <c r="D39" s="14">
        <f t="shared" si="3"/>
        <v>0.8665158692458222</v>
      </c>
      <c r="E39" s="1">
        <f t="shared" si="5"/>
        <v>65.9350108663248</v>
      </c>
    </row>
    <row r="40" spans="1:5" ht="15.75">
      <c r="A40" s="1">
        <v>56.2</v>
      </c>
      <c r="B40" s="1">
        <v>1.008</v>
      </c>
      <c r="C40" s="1">
        <f t="shared" si="4"/>
        <v>0.9845895288541126</v>
      </c>
      <c r="D40" s="14">
        <f t="shared" si="3"/>
        <v>0.8709540843931034</v>
      </c>
      <c r="E40" s="1">
        <f t="shared" si="5"/>
        <v>69.37950932354308</v>
      </c>
    </row>
    <row r="41" spans="1:5" ht="15.75">
      <c r="A41" s="1">
        <v>59.2</v>
      </c>
      <c r="B41" s="1">
        <v>0.907</v>
      </c>
      <c r="C41" s="1">
        <f t="shared" si="4"/>
        <v>0.8864598073499752</v>
      </c>
      <c r="D41" s="14">
        <f t="shared" si="3"/>
        <v>0.8750919347406134</v>
      </c>
      <c r="E41" s="1">
        <f t="shared" si="5"/>
        <v>72.80772055587403</v>
      </c>
    </row>
    <row r="42" spans="1:5" ht="15.75">
      <c r="A42" s="1">
        <v>61.9</v>
      </c>
      <c r="B42" s="1">
        <v>1.048</v>
      </c>
      <c r="C42" s="1">
        <f t="shared" si="4"/>
        <v>1.0248122029097402</v>
      </c>
      <c r="D42" s="14">
        <f t="shared" si="3"/>
        <v>0.8785748756625372</v>
      </c>
      <c r="E42" s="1">
        <f t="shared" si="5"/>
        <v>75.88087922998693</v>
      </c>
    </row>
    <row r="43" spans="1:5" ht="15.75">
      <c r="A43" s="1">
        <v>64.2</v>
      </c>
      <c r="B43" s="1">
        <v>0.74</v>
      </c>
      <c r="C43" s="1">
        <f t="shared" si="4"/>
        <v>0.7239550687868722</v>
      </c>
      <c r="D43" s="14">
        <f t="shared" si="3"/>
        <v>0.8813719036652524</v>
      </c>
      <c r="E43" s="1">
        <f t="shared" si="5"/>
        <v>78.4904473254019</v>
      </c>
    </row>
    <row r="44" spans="1:5" ht="15.75">
      <c r="A44" s="1">
        <v>65.7</v>
      </c>
      <c r="B44" s="1">
        <v>0.822</v>
      </c>
      <c r="C44" s="1">
        <f t="shared" si="4"/>
        <v>0.8044148292204373</v>
      </c>
      <c r="D44" s="14">
        <f t="shared" si="3"/>
        <v>0.8831157820323717</v>
      </c>
      <c r="E44" s="1">
        <f t="shared" si="5"/>
        <v>80.18897885492338</v>
      </c>
    </row>
    <row r="45" spans="1:5" ht="15.75">
      <c r="A45" s="1">
        <v>70.2</v>
      </c>
      <c r="B45" s="1">
        <v>0.85</v>
      </c>
      <c r="C45" s="1">
        <f t="shared" si="4"/>
        <v>0.8325532495470138</v>
      </c>
      <c r="D45" s="14">
        <f t="shared" si="3"/>
        <v>0.8879898748357664</v>
      </c>
      <c r="E45" s="1">
        <f t="shared" si="5"/>
        <v>85.2566042046294</v>
      </c>
    </row>
    <row r="46" spans="1:5" ht="15.75">
      <c r="A46" s="1">
        <v>72.2</v>
      </c>
      <c r="B46" s="1">
        <v>0.796</v>
      </c>
      <c r="C46" s="1">
        <f t="shared" si="4"/>
        <v>0.7799685558619474</v>
      </c>
      <c r="D46" s="14">
        <f t="shared" si="3"/>
        <v>0.8899940023464751</v>
      </c>
      <c r="E46" s="1">
        <f t="shared" si="5"/>
        <v>87.50381035964503</v>
      </c>
    </row>
    <row r="47" spans="1:5" ht="15.75">
      <c r="A47" s="1">
        <v>75.2</v>
      </c>
      <c r="B47" s="1">
        <v>0.811</v>
      </c>
      <c r="C47" s="1">
        <f t="shared" si="4"/>
        <v>0.7951355181964607</v>
      </c>
      <c r="D47" s="14">
        <f t="shared" si="3"/>
        <v>0.8928261068376548</v>
      </c>
      <c r="E47" s="1">
        <f t="shared" si="5"/>
        <v>90.86392715845354</v>
      </c>
    </row>
    <row r="48" spans="1:5" ht="15.75">
      <c r="A48" s="1">
        <v>79.7</v>
      </c>
      <c r="B48" s="1">
        <v>0.949</v>
      </c>
      <c r="C48" s="1">
        <f t="shared" si="4"/>
        <v>0.9312593305950961</v>
      </c>
      <c r="D48" s="14">
        <f aca="true" t="shared" si="6" ref="D48:D63">$G$18^(1-$G$20*EXP(-A48/$G$22))*0.6^($G$20*EXP(-A48/$G$22))</f>
        <v>0.8967098027363656</v>
      </c>
      <c r="E48" s="1">
        <f t="shared" si="5"/>
        <v>95.88227310077286</v>
      </c>
    </row>
    <row r="49" spans="1:5" ht="15.75">
      <c r="A49" s="1">
        <v>81.7</v>
      </c>
      <c r="B49" s="1">
        <v>0.832</v>
      </c>
      <c r="C49" s="1">
        <f aca="true" t="shared" si="7" ref="C49:C64">B49*(1+($I$28+$I$29*A49)/(1282900)+($I$30+A49*$I$31-$I$32)/400)</f>
        <v>0.8167673419420964</v>
      </c>
      <c r="D49" s="14">
        <f t="shared" si="6"/>
        <v>0.8983053908421391</v>
      </c>
      <c r="E49" s="1">
        <f t="shared" si="5"/>
        <v>98.10868743646448</v>
      </c>
    </row>
    <row r="50" spans="1:5" ht="15.75">
      <c r="A50" s="1">
        <v>84.7</v>
      </c>
      <c r="B50" s="1">
        <v>0.99</v>
      </c>
      <c r="C50" s="1">
        <f t="shared" si="7"/>
        <v>0.9724471931906997</v>
      </c>
      <c r="D50" s="14">
        <f t="shared" si="6"/>
        <v>0.9005588793264012</v>
      </c>
      <c r="E50" s="1">
        <f aca="true" t="shared" si="8" ref="E50:E65">E49+(A50-A49)/D50</f>
        <v>101.43995213094391</v>
      </c>
    </row>
    <row r="51" spans="1:5" ht="15.75">
      <c r="A51" s="1">
        <v>87.7</v>
      </c>
      <c r="B51" s="1">
        <v>0.83</v>
      </c>
      <c r="C51" s="1">
        <f t="shared" si="7"/>
        <v>0.8157640619970358</v>
      </c>
      <c r="D51" s="14">
        <f t="shared" si="6"/>
        <v>0.9026545934315855</v>
      </c>
      <c r="E51" s="1">
        <f t="shared" si="8"/>
        <v>104.76348255091887</v>
      </c>
    </row>
    <row r="52" spans="1:5" ht="15.75">
      <c r="A52" s="1">
        <v>90.4</v>
      </c>
      <c r="B52" s="1">
        <v>0.973</v>
      </c>
      <c r="C52" s="1">
        <f t="shared" si="7"/>
        <v>0.9568178475426452</v>
      </c>
      <c r="D52" s="14">
        <f t="shared" si="6"/>
        <v>0.9044147019602492</v>
      </c>
      <c r="E52" s="1">
        <f t="shared" si="8"/>
        <v>107.7488387090485</v>
      </c>
    </row>
    <row r="53" spans="1:5" ht="15.75">
      <c r="A53" s="1">
        <v>92.7</v>
      </c>
      <c r="B53" s="1">
        <v>0.84</v>
      </c>
      <c r="C53" s="1">
        <f t="shared" si="7"/>
        <v>0.8264022701679855</v>
      </c>
      <c r="D53" s="14">
        <f t="shared" si="6"/>
        <v>0.9058256108532717</v>
      </c>
      <c r="E53" s="1">
        <f t="shared" si="8"/>
        <v>110.28795879181304</v>
      </c>
    </row>
    <row r="54" spans="1:5" ht="15.75">
      <c r="A54" s="1">
        <v>95.7</v>
      </c>
      <c r="B54" s="1">
        <v>0.814</v>
      </c>
      <c r="C54" s="1">
        <f t="shared" si="7"/>
        <v>0.8012939498203887</v>
      </c>
      <c r="D54" s="14">
        <f t="shared" si="6"/>
        <v>0.9075511074081505</v>
      </c>
      <c r="E54" s="1">
        <f t="shared" si="8"/>
        <v>113.59355775534426</v>
      </c>
    </row>
    <row r="55" spans="1:5" ht="15.75">
      <c r="A55" s="1">
        <v>98.7</v>
      </c>
      <c r="B55" s="1">
        <v>0.977</v>
      </c>
      <c r="C55" s="1">
        <f t="shared" si="7"/>
        <v>0.9623146906261525</v>
      </c>
      <c r="D55" s="14">
        <f t="shared" si="6"/>
        <v>0.90915486467381</v>
      </c>
      <c r="E55" s="1">
        <f t="shared" si="8"/>
        <v>116.89332561290982</v>
      </c>
    </row>
    <row r="56" spans="1:5" ht="15.75">
      <c r="A56" s="1">
        <v>102.2</v>
      </c>
      <c r="B56" s="1">
        <v>0.948</v>
      </c>
      <c r="C56" s="1">
        <f t="shared" si="7"/>
        <v>0.9343902734323353</v>
      </c>
      <c r="D56" s="14">
        <f t="shared" si="6"/>
        <v>0.910883214161814</v>
      </c>
      <c r="E56" s="1">
        <f t="shared" si="8"/>
        <v>120.73575013625629</v>
      </c>
    </row>
    <row r="57" spans="1:5" ht="15.75">
      <c r="A57" s="1">
        <v>105.2</v>
      </c>
      <c r="B57" s="1">
        <v>0.903</v>
      </c>
      <c r="C57" s="1">
        <f t="shared" si="7"/>
        <v>0.8905585777018545</v>
      </c>
      <c r="D57" s="14">
        <f t="shared" si="6"/>
        <v>0.9122512575573782</v>
      </c>
      <c r="E57" s="1">
        <f t="shared" si="8"/>
        <v>124.02431781445574</v>
      </c>
    </row>
    <row r="58" spans="1:5" ht="15.75">
      <c r="A58" s="1">
        <v>108.2</v>
      </c>
      <c r="B58" s="1">
        <v>0.994</v>
      </c>
      <c r="C58" s="1">
        <f t="shared" si="7"/>
        <v>0.980879696060994</v>
      </c>
      <c r="D58" s="14">
        <f t="shared" si="6"/>
        <v>0.9135222881576903</v>
      </c>
      <c r="E58" s="1">
        <f t="shared" si="8"/>
        <v>127.30830993910344</v>
      </c>
    </row>
    <row r="59" spans="1:5" ht="15.75">
      <c r="A59" s="1">
        <v>109.4</v>
      </c>
      <c r="B59" s="1">
        <v>1.073</v>
      </c>
      <c r="C59" s="1">
        <f t="shared" si="7"/>
        <v>1.0590851741885121</v>
      </c>
      <c r="D59" s="14">
        <f t="shared" si="6"/>
        <v>0.9140050657186921</v>
      </c>
      <c r="E59" s="1">
        <f t="shared" si="8"/>
        <v>128.62121294698386</v>
      </c>
    </row>
    <row r="60" spans="1:5" ht="15.75">
      <c r="A60" s="1">
        <v>110.2</v>
      </c>
      <c r="B60" s="1">
        <v>1.043</v>
      </c>
      <c r="C60" s="1">
        <f t="shared" si="7"/>
        <v>1.0296350841778605</v>
      </c>
      <c r="D60" s="14">
        <f t="shared" si="6"/>
        <v>0.9143191012054328</v>
      </c>
      <c r="E60" s="1">
        <f t="shared" si="8"/>
        <v>129.4961809958251</v>
      </c>
    </row>
    <row r="61" spans="1:5" ht="15.75">
      <c r="A61" s="1">
        <v>113.2</v>
      </c>
      <c r="B61" s="1">
        <v>0.939</v>
      </c>
      <c r="C61" s="1">
        <f t="shared" si="7"/>
        <v>0.9275108260427285</v>
      </c>
      <c r="D61" s="14">
        <f t="shared" si="6"/>
        <v>0.9154432323615294</v>
      </c>
      <c r="E61" s="1">
        <f t="shared" si="8"/>
        <v>132.773282069871</v>
      </c>
    </row>
    <row r="62" spans="1:5" ht="15.75">
      <c r="A62" s="1">
        <v>116.2</v>
      </c>
      <c r="B62" s="1">
        <v>0.903</v>
      </c>
      <c r="C62" s="1">
        <f t="shared" si="7"/>
        <v>0.8924735785005723</v>
      </c>
      <c r="D62" s="14">
        <f t="shared" si="6"/>
        <v>0.9164873735828111</v>
      </c>
      <c r="E62" s="1">
        <f t="shared" si="8"/>
        <v>136.04664958858774</v>
      </c>
    </row>
    <row r="63" spans="1:5" ht="15.75">
      <c r="A63" s="1">
        <v>118.9</v>
      </c>
      <c r="B63" s="1">
        <v>1.052</v>
      </c>
      <c r="C63" s="1">
        <f t="shared" si="7"/>
        <v>1.040284266452965</v>
      </c>
      <c r="D63" s="14">
        <f t="shared" si="6"/>
        <v>0.9173633530132277</v>
      </c>
      <c r="E63" s="1">
        <f t="shared" si="8"/>
        <v>138.9898672254504</v>
      </c>
    </row>
    <row r="64" spans="1:5" ht="15.75">
      <c r="A64" s="1">
        <v>119.7</v>
      </c>
      <c r="B64" s="1">
        <v>0.996</v>
      </c>
      <c r="C64" s="1">
        <f t="shared" si="7"/>
        <v>0.985061534162549</v>
      </c>
      <c r="D64" s="14">
        <f aca="true" t="shared" si="9" ref="D64:D79">$G$18^(1-$G$20*EXP(-A64/$G$22))*0.6^($G$20*EXP(-A64/$G$22))</f>
        <v>0.9176119013157166</v>
      </c>
      <c r="E64" s="1">
        <f t="shared" si="8"/>
        <v>139.86169549931316</v>
      </c>
    </row>
    <row r="65" spans="1:5" ht="15.75">
      <c r="A65" s="1">
        <v>122.7</v>
      </c>
      <c r="B65" s="1">
        <v>0.994</v>
      </c>
      <c r="C65" s="1">
        <f aca="true" t="shared" si="10" ref="C65:C80">B65*(1+($I$28+$I$29*A65)/(1282900)+($I$30+A65*$I$31-$I$32)/400)</f>
        <v>0.9836584040557507</v>
      </c>
      <c r="D65" s="14">
        <f t="shared" si="9"/>
        <v>0.9185014646516529</v>
      </c>
      <c r="E65" s="1">
        <f t="shared" si="8"/>
        <v>143.12788517396737</v>
      </c>
    </row>
    <row r="66" spans="1:5" ht="15.75">
      <c r="A66" s="1">
        <v>125.7</v>
      </c>
      <c r="B66" s="1">
        <v>1.055</v>
      </c>
      <c r="C66" s="1">
        <f t="shared" si="10"/>
        <v>1.044633944830795</v>
      </c>
      <c r="D66" s="14">
        <f t="shared" si="9"/>
        <v>0.9193275223795909</v>
      </c>
      <c r="E66" s="1">
        <f aca="true" t="shared" si="11" ref="E66:E81">E65+(A66-A65)/D66</f>
        <v>146.39114002816208</v>
      </c>
    </row>
    <row r="67" spans="1:5" ht="15.75">
      <c r="A67" s="1">
        <v>128.4</v>
      </c>
      <c r="B67" s="1">
        <v>1.008</v>
      </c>
      <c r="C67" s="1">
        <f t="shared" si="10"/>
        <v>0.9986204522537657</v>
      </c>
      <c r="D67" s="14">
        <f t="shared" si="9"/>
        <v>0.9200203877932601</v>
      </c>
      <c r="E67" s="1">
        <f t="shared" si="11"/>
        <v>149.32585760162385</v>
      </c>
    </row>
    <row r="68" spans="1:5" ht="15.75">
      <c r="A68" s="1">
        <v>129.2</v>
      </c>
      <c r="B68" s="1">
        <v>0.821</v>
      </c>
      <c r="C68" s="1">
        <f t="shared" si="10"/>
        <v>0.813487132886679</v>
      </c>
      <c r="D68" s="14">
        <f t="shared" si="9"/>
        <v>0.9202169542866262</v>
      </c>
      <c r="E68" s="1">
        <f t="shared" si="11"/>
        <v>150.19521780659875</v>
      </c>
    </row>
    <row r="69" spans="1:5" ht="15.75">
      <c r="A69" s="1">
        <v>130.7</v>
      </c>
      <c r="B69" s="1">
        <v>0.915</v>
      </c>
      <c r="C69" s="1">
        <f t="shared" si="10"/>
        <v>0.9068915575058136</v>
      </c>
      <c r="D69" s="14">
        <f t="shared" si="9"/>
        <v>0.9205751941532792</v>
      </c>
      <c r="E69" s="1">
        <f t="shared" si="11"/>
        <v>151.82463386030815</v>
      </c>
    </row>
    <row r="70" spans="1:5" ht="15.75">
      <c r="A70" s="1">
        <v>133.7</v>
      </c>
      <c r="B70" s="1">
        <v>0.95</v>
      </c>
      <c r="C70" s="1">
        <f t="shared" si="10"/>
        <v>0.9421308550900694</v>
      </c>
      <c r="D70" s="14">
        <f t="shared" si="9"/>
        <v>0.9212529847318193</v>
      </c>
      <c r="E70" s="1">
        <f t="shared" si="11"/>
        <v>155.08106835736794</v>
      </c>
    </row>
    <row r="71" spans="1:5" ht="15.75">
      <c r="A71" s="1">
        <v>139.7</v>
      </c>
      <c r="B71" s="1">
        <v>0.695</v>
      </c>
      <c r="C71" s="1">
        <f t="shared" si="10"/>
        <v>0.690047040992845</v>
      </c>
      <c r="D71" s="14">
        <f t="shared" si="9"/>
        <v>0.9224664248727571</v>
      </c>
      <c r="E71" s="1">
        <f t="shared" si="11"/>
        <v>161.58537012729698</v>
      </c>
    </row>
    <row r="72" spans="1:5" ht="15.75">
      <c r="A72" s="1">
        <v>142.7</v>
      </c>
      <c r="B72" s="1">
        <v>0.914</v>
      </c>
      <c r="C72" s="1">
        <f t="shared" si="10"/>
        <v>0.9080149594876166</v>
      </c>
      <c r="D72" s="14">
        <f t="shared" si="9"/>
        <v>0.9230087233244552</v>
      </c>
      <c r="E72" s="1">
        <f t="shared" si="11"/>
        <v>164.8356102650009</v>
      </c>
    </row>
    <row r="73" spans="1:5" ht="15.75">
      <c r="A73" s="1">
        <v>145.7</v>
      </c>
      <c r="B73" s="1">
        <v>1.03</v>
      </c>
      <c r="C73" s="1">
        <f t="shared" si="10"/>
        <v>1.0238510967160497</v>
      </c>
      <c r="D73" s="14">
        <f t="shared" si="9"/>
        <v>0.923512122260943</v>
      </c>
      <c r="E73" s="1">
        <f t="shared" si="11"/>
        <v>168.08407872327666</v>
      </c>
    </row>
    <row r="74" spans="1:5" ht="15.75">
      <c r="A74" s="1">
        <v>148.4</v>
      </c>
      <c r="B74" s="1">
        <v>0.902</v>
      </c>
      <c r="C74" s="1">
        <f t="shared" si="10"/>
        <v>0.8970847573825584</v>
      </c>
      <c r="D74" s="14">
        <f t="shared" si="9"/>
        <v>0.9239342166745687</v>
      </c>
      <c r="E74" s="1">
        <f t="shared" si="11"/>
        <v>171.00636469480165</v>
      </c>
    </row>
    <row r="75" spans="1:5" ht="15.75">
      <c r="A75" s="1">
        <v>153.7</v>
      </c>
      <c r="B75" s="1">
        <v>0.859</v>
      </c>
      <c r="C75" s="1">
        <f t="shared" si="10"/>
        <v>0.8551967992027183</v>
      </c>
      <c r="D75" s="14">
        <f t="shared" si="9"/>
        <v>0.9246848071170042</v>
      </c>
      <c r="E75" s="1">
        <f t="shared" si="11"/>
        <v>176.73804749007152</v>
      </c>
    </row>
    <row r="76" spans="1:5" ht="15.75">
      <c r="A76" s="1">
        <v>156.7</v>
      </c>
      <c r="B76" s="1">
        <v>0.906</v>
      </c>
      <c r="C76" s="1">
        <f t="shared" si="10"/>
        <v>0.9025127159613462</v>
      </c>
      <c r="D76" s="14">
        <f t="shared" si="9"/>
        <v>0.9250678441453125</v>
      </c>
      <c r="E76" s="1">
        <f t="shared" si="11"/>
        <v>179.9810528750136</v>
      </c>
    </row>
    <row r="77" spans="1:5" ht="15.75">
      <c r="A77" s="1">
        <v>163.21</v>
      </c>
      <c r="B77" s="1">
        <v>1.01</v>
      </c>
      <c r="C77" s="1">
        <f t="shared" si="10"/>
        <v>1.0073800348902198</v>
      </c>
      <c r="D77" s="14">
        <f t="shared" si="9"/>
        <v>0.9258069634154701</v>
      </c>
      <c r="E77" s="1">
        <f t="shared" si="11"/>
        <v>187.01275630483383</v>
      </c>
    </row>
    <row r="78" spans="1:5" ht="15.75">
      <c r="A78" s="1">
        <v>166.21</v>
      </c>
      <c r="B78" s="1">
        <v>0.968</v>
      </c>
      <c r="C78" s="1">
        <f t="shared" si="10"/>
        <v>0.9660488512775355</v>
      </c>
      <c r="D78" s="14">
        <f t="shared" si="9"/>
        <v>0.9261093029475013</v>
      </c>
      <c r="E78" s="1">
        <f t="shared" si="11"/>
        <v>190.25211475901628</v>
      </c>
    </row>
    <row r="79" spans="1:5" ht="15.75">
      <c r="A79" s="1">
        <v>171.2</v>
      </c>
      <c r="B79" s="1">
        <v>0.982</v>
      </c>
      <c r="C79" s="1">
        <f t="shared" si="10"/>
        <v>0.9809653466326309</v>
      </c>
      <c r="D79" s="14">
        <f t="shared" si="9"/>
        <v>0.9265647695453724</v>
      </c>
      <c r="E79" s="1">
        <f t="shared" si="11"/>
        <v>195.63759903816535</v>
      </c>
    </row>
    <row r="80" spans="1:5" ht="15.75">
      <c r="A80" s="1">
        <v>174.21</v>
      </c>
      <c r="B80" s="1">
        <v>0.967</v>
      </c>
      <c r="C80" s="1">
        <f t="shared" si="10"/>
        <v>0.966542304174488</v>
      </c>
      <c r="D80" s="14">
        <f aca="true" t="shared" si="12" ref="D80:D87">$G$18^(1-$G$20*EXP(-A80/$G$22))*0.6^($G$20*EXP(-A80/$G$22))</f>
        <v>0.9268133568443547</v>
      </c>
      <c r="E80" s="1">
        <f t="shared" si="11"/>
        <v>198.8852863721595</v>
      </c>
    </row>
    <row r="81" spans="1:5" ht="15.75">
      <c r="A81" s="1">
        <v>182.2</v>
      </c>
      <c r="B81" s="1">
        <v>1.002</v>
      </c>
      <c r="C81" s="1">
        <f aca="true" t="shared" si="13" ref="C81:C87">B81*(1+($I$28+$I$29*A81)/(1282900)+($I$30+A81*$I$31-$I$32)/400)</f>
        <v>1.003069225315021</v>
      </c>
      <c r="D81" s="14">
        <f t="shared" si="12"/>
        <v>0.9273895342855164</v>
      </c>
      <c r="E81" s="1">
        <f t="shared" si="11"/>
        <v>207.50086774828065</v>
      </c>
    </row>
    <row r="82" spans="1:5" ht="15.75">
      <c r="A82" s="1">
        <v>185.2</v>
      </c>
      <c r="B82" s="1">
        <v>1.002</v>
      </c>
      <c r="C82" s="1">
        <f t="shared" si="13"/>
        <v>1.0036487574202204</v>
      </c>
      <c r="D82" s="14">
        <f t="shared" si="12"/>
        <v>0.9275779115905727</v>
      </c>
      <c r="E82" s="1">
        <f aca="true" t="shared" si="14" ref="E82:E87">E81+(A82-A81)/D82</f>
        <v>210.73509741515113</v>
      </c>
    </row>
    <row r="83" spans="1:5" ht="15.75">
      <c r="A83" s="1">
        <v>187.2</v>
      </c>
      <c r="B83" s="1">
        <v>0.07</v>
      </c>
      <c r="C83" s="1">
        <f t="shared" si="13"/>
        <v>0.07014217350398344</v>
      </c>
      <c r="D83" s="14">
        <f t="shared" si="12"/>
        <v>0.9276958917806196</v>
      </c>
      <c r="E83" s="1">
        <f t="shared" si="14"/>
        <v>212.89097631654542</v>
      </c>
    </row>
    <row r="84" spans="1:5" ht="15.75">
      <c r="A84" s="1">
        <v>190.2</v>
      </c>
      <c r="B84" s="1">
        <v>0.896</v>
      </c>
      <c r="C84" s="1">
        <f t="shared" si="13"/>
        <v>0.8983380451686114</v>
      </c>
      <c r="D84" s="14">
        <f t="shared" si="12"/>
        <v>0.9278621871015709</v>
      </c>
      <c r="E84" s="1">
        <f t="shared" si="14"/>
        <v>216.12421509025955</v>
      </c>
    </row>
    <row r="85" spans="1:5" ht="15.75">
      <c r="A85" s="1">
        <v>193.2</v>
      </c>
      <c r="B85" s="1">
        <v>0.664</v>
      </c>
      <c r="C85" s="1">
        <f t="shared" si="13"/>
        <v>0.666116699708549</v>
      </c>
      <c r="D85" s="14">
        <f t="shared" si="12"/>
        <v>0.9280164931586808</v>
      </c>
      <c r="E85" s="1">
        <f t="shared" si="14"/>
        <v>219.35691625679695</v>
      </c>
    </row>
    <row r="86" spans="1:5" ht="15.75">
      <c r="A86" s="1">
        <v>199.7</v>
      </c>
      <c r="B86" s="1">
        <v>0.842</v>
      </c>
      <c r="C86" s="1">
        <f t="shared" si="13"/>
        <v>0.8457392776832523</v>
      </c>
      <c r="D86" s="14">
        <f t="shared" si="12"/>
        <v>0.9283137173830315</v>
      </c>
      <c r="E86" s="1">
        <f t="shared" si="14"/>
        <v>226.35885954200862</v>
      </c>
    </row>
    <row r="87" spans="1:5" ht="15.75">
      <c r="A87" s="1">
        <v>202.7</v>
      </c>
      <c r="B87" s="1">
        <v>0.935</v>
      </c>
      <c r="C87" s="1">
        <f t="shared" si="13"/>
        <v>0.9396930667448582</v>
      </c>
      <c r="D87" s="14">
        <f t="shared" si="12"/>
        <v>0.9284354597363141</v>
      </c>
      <c r="E87" s="1">
        <f t="shared" si="14"/>
        <v>229.59010191705968</v>
      </c>
    </row>
    <row r="88" ht="15.75">
      <c r="E88" s="2"/>
    </row>
    <row r="89" ht="15.75">
      <c r="E89" s="2"/>
    </row>
    <row r="90" ht="15.75">
      <c r="E90" s="2"/>
    </row>
    <row r="91" ht="15.75">
      <c r="E91" s="2"/>
    </row>
    <row r="92" ht="15.75">
      <c r="E92" s="2"/>
    </row>
    <row r="93" ht="15.75">
      <c r="E93" s="2"/>
    </row>
    <row r="94" ht="15.75">
      <c r="E94" s="2"/>
    </row>
    <row r="95" ht="15.75">
      <c r="E95" s="2"/>
    </row>
    <row r="96" ht="15.75">
      <c r="E96" s="2"/>
    </row>
    <row r="97" ht="15.75">
      <c r="E97" s="2"/>
    </row>
    <row r="98" ht="15.75">
      <c r="E98" s="2"/>
    </row>
    <row r="99" ht="15.75">
      <c r="E99" s="2"/>
    </row>
    <row r="100" ht="15.75">
      <c r="E100" s="2"/>
    </row>
    <row r="101" ht="15.75">
      <c r="E101" s="2"/>
    </row>
    <row r="102" ht="15.75">
      <c r="E102" s="2"/>
    </row>
    <row r="103" ht="15.75">
      <c r="E103" s="2"/>
    </row>
    <row r="104" ht="15.75">
      <c r="E104" s="2"/>
    </row>
    <row r="105" ht="15.75">
      <c r="E105" s="2"/>
    </row>
    <row r="106" ht="15.75">
      <c r="E106" s="2"/>
    </row>
    <row r="107" ht="15.75">
      <c r="E107" s="2"/>
    </row>
    <row r="108" ht="15.75">
      <c r="E108" s="2"/>
    </row>
    <row r="109" ht="15.75">
      <c r="E109" s="2"/>
    </row>
    <row r="110" ht="15.75">
      <c r="E110" s="2"/>
    </row>
    <row r="111" ht="15.75">
      <c r="E111" s="2"/>
    </row>
    <row r="112" ht="15.75">
      <c r="E112" s="2"/>
    </row>
    <row r="113" ht="15.75">
      <c r="E113" s="2"/>
    </row>
    <row r="114" ht="15.75">
      <c r="E114" s="2"/>
    </row>
    <row r="115" ht="15.75">
      <c r="E115" s="2"/>
    </row>
    <row r="116" ht="15.75">
      <c r="E116" s="2"/>
    </row>
    <row r="117" ht="15.75">
      <c r="E117" s="2"/>
    </row>
    <row r="118" ht="15.75">
      <c r="E118" s="2"/>
    </row>
    <row r="119" ht="15.75">
      <c r="E119" s="2"/>
    </row>
    <row r="120" ht="15.75">
      <c r="E120" s="2"/>
    </row>
    <row r="121" ht="15.75">
      <c r="E121" s="2"/>
    </row>
    <row r="122" ht="15.75">
      <c r="E122" s="2"/>
    </row>
    <row r="123" ht="15.75">
      <c r="E123" s="2"/>
    </row>
    <row r="124" ht="15.75">
      <c r="E124" s="2"/>
    </row>
    <row r="125" ht="15.75">
      <c r="E125" s="2"/>
    </row>
    <row r="126" ht="15.75">
      <c r="E126" s="2"/>
    </row>
    <row r="127" ht="15.75">
      <c r="E127" s="2"/>
    </row>
    <row r="128" ht="15.75">
      <c r="E128" s="2"/>
    </row>
    <row r="129" ht="15.75">
      <c r="E129" s="2"/>
    </row>
    <row r="130" ht="15.75">
      <c r="E130" s="2"/>
    </row>
    <row r="131" ht="15.75">
      <c r="E131" s="2"/>
    </row>
    <row r="132" ht="15.75">
      <c r="E132" s="2"/>
    </row>
    <row r="133" ht="15.75">
      <c r="E133" s="2"/>
    </row>
    <row r="134" ht="15.75">
      <c r="E134" s="2"/>
    </row>
    <row r="135" ht="15.75">
      <c r="E135" s="2"/>
    </row>
    <row r="136" ht="15.75">
      <c r="E136" s="2"/>
    </row>
    <row r="137" ht="15.75">
      <c r="E137" s="2"/>
    </row>
    <row r="138" ht="15.75">
      <c r="E138" s="2"/>
    </row>
    <row r="139" ht="15.75">
      <c r="E139" s="2"/>
    </row>
    <row r="140" ht="15.75">
      <c r="E140" s="2"/>
    </row>
    <row r="141" ht="15.75">
      <c r="E141" s="2"/>
    </row>
    <row r="142" ht="15.75">
      <c r="E142" s="2"/>
    </row>
    <row r="143" ht="15.75">
      <c r="E143" s="2"/>
    </row>
    <row r="144" ht="15.75">
      <c r="E144" s="2"/>
    </row>
    <row r="145" ht="15.75">
      <c r="E145" s="2"/>
    </row>
    <row r="146" ht="15.75">
      <c r="E146" s="2"/>
    </row>
    <row r="147" ht="15.75">
      <c r="E147" s="2"/>
    </row>
    <row r="148" ht="15.75">
      <c r="E148" s="2"/>
    </row>
    <row r="149" ht="15.75">
      <c r="E149" s="2"/>
    </row>
    <row r="150" ht="15.75">
      <c r="E150" s="2"/>
    </row>
    <row r="151" ht="15.75">
      <c r="E151" s="2"/>
    </row>
    <row r="152" ht="15.75">
      <c r="E152" s="2"/>
    </row>
    <row r="153" ht="15.75">
      <c r="E153" s="2"/>
    </row>
    <row r="154" ht="15.75">
      <c r="E154" s="2"/>
    </row>
    <row r="155" ht="15.75">
      <c r="E155" s="2"/>
    </row>
    <row r="156" ht="15.75">
      <c r="E156" s="2"/>
    </row>
    <row r="157" ht="15.75">
      <c r="E157" s="2"/>
    </row>
    <row r="158" ht="15.75">
      <c r="E158" s="2"/>
    </row>
    <row r="159" ht="15.75">
      <c r="E159" s="2"/>
    </row>
    <row r="160" ht="15.75">
      <c r="E160" s="2"/>
    </row>
    <row r="161" ht="15.75">
      <c r="E161" s="2"/>
    </row>
    <row r="162" ht="15.75">
      <c r="E162" s="2"/>
    </row>
    <row r="163" ht="15.75">
      <c r="E163" s="2"/>
    </row>
    <row r="164" ht="15.75">
      <c r="E164" s="2"/>
    </row>
    <row r="165" ht="15.75">
      <c r="E165" s="2"/>
    </row>
    <row r="166" ht="15.75">
      <c r="E166" s="2"/>
    </row>
    <row r="167" ht="15.75">
      <c r="E167" s="2"/>
    </row>
    <row r="168" ht="15.75">
      <c r="E168" s="2"/>
    </row>
    <row r="169" ht="15.75">
      <c r="E169" s="2"/>
    </row>
    <row r="170" ht="15.75">
      <c r="E170" s="2"/>
    </row>
    <row r="171" ht="15.75">
      <c r="E171" s="2"/>
    </row>
    <row r="172" ht="15.75">
      <c r="E172" s="2"/>
    </row>
    <row r="173" ht="15.75">
      <c r="E173" s="2"/>
    </row>
    <row r="174" ht="15.75">
      <c r="E174" s="2"/>
    </row>
    <row r="175" ht="15.75">
      <c r="E175" s="2"/>
    </row>
    <row r="176" ht="15.75">
      <c r="E176" s="2"/>
    </row>
    <row r="177" ht="15.75">
      <c r="E177" s="2"/>
    </row>
    <row r="178" ht="15.75">
      <c r="E178" s="2"/>
    </row>
    <row r="195" ht="15.75">
      <c r="E195" s="2"/>
    </row>
    <row r="196" ht="15.75">
      <c r="E196" s="2"/>
    </row>
    <row r="197" ht="15.75">
      <c r="E197" s="2"/>
    </row>
    <row r="198" ht="15.75">
      <c r="E198" s="2"/>
    </row>
  </sheetData>
  <printOptions gridLines="1"/>
  <pageMargins left="0.75" right="0.75" top="1" bottom="1" header="0.5" footer="0.5"/>
  <pageSetup horizontalDpi="96" verticalDpi="96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Daniel Pribnow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