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760 A" sheetId="1" r:id="rId1"/>
    <sheet name="761 B" sheetId="2" r:id="rId2"/>
    <sheet name="762 B" sheetId="3" r:id="rId3"/>
    <sheet name="763 A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<sst xmlns="http://schemas.openxmlformats.org/spreadsheetml/2006/main" count="104" uniqueCount="24">
  <si>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</si>
  <si>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</si>
  <si>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</si>
  <si>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</si>
  <si>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</si>
  <si>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</si>
  <si>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</si>
  <si>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</si>
  <si>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</si>
  <si>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</si>
  <si>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</si>
  <si>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</si>
  <si>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</si>
  <si>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</si>
  <si>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</si>
  <si>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</si>
  <si>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C</t>
  </si>
  <si>
    <t>insitu corr.</t>
  </si>
  <si>
    <t>water depth (m)</t>
  </si>
  <si>
    <t>sediment dens. (g/cm3)</t>
  </si>
  <si>
    <t>T bottom water</t>
  </si>
  <si>
    <t>mean gradient</t>
  </si>
  <si>
    <t>lab T</t>
  </si>
  <si>
    <t xml:space="preserve">       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</si>
</sst>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10.2</v>
      </c>
      <c r="C3" s="1">
        <v>0</v>
      </c>
      <c r="E3" s="2"/>
      <c r="F3" s="4">
        <f>1000*1/SLOPE(C3:C9,B3:B9)</f>
        <v>43.34556113606753</v>
      </c>
      <c r="G3" s="1" t="e">
        <f>INTERCEPT(B4:B6,A4:A6)</f>
        <v>#DIV/0!</v>
      </c>
    </row>
    <row r="4" spans="1:9" ht="15.75">
      <c r="A4" s="1">
        <v>74.2</v>
      </c>
      <c r="B4" s="1">
        <v>12.7</v>
      </c>
      <c r="C4" s="1">
        <f>(A4-$A$3)/2/3*(1/($G$18*(0.6/$G$18)^$G$20)+4/($G$18*(0.6/$G$18)^($G$20*EXP(-((A4+$A$3)/2)/$G$22)))+1/($G$18*(0.6/$G$18)^($G$20*EXP(-(A4/$G$22)))))</f>
        <v>57.67603266577092</v>
      </c>
      <c r="E4" s="5">
        <f>1000*1/SLOPE(C3:C4,B3:B4)</f>
        <v>43.34556113606753</v>
      </c>
      <c r="F4" s="5" t="s">
        <v>7</v>
      </c>
      <c r="I4" s="6" t="e">
        <f>SLOPE(E4:E6,A4:A6)*1000</f>
        <v>#DIV/0!</v>
      </c>
    </row>
    <row r="5" spans="5:9" ht="15.75">
      <c r="E5" s="5"/>
      <c r="F5" s="7">
        <f>CORREL(C3:C9,B3:B9)</f>
        <v>1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33.692722371967655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0.9999999999999997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1.1111061227785601</v>
      </c>
      <c r="E16" s="1">
        <v>0</v>
      </c>
    </row>
    <row r="17" spans="1:7" ht="15.75">
      <c r="A17" s="1">
        <v>2.2</v>
      </c>
      <c r="B17" s="1">
        <v>1.067</v>
      </c>
      <c r="C17" s="1">
        <f aca="true" t="shared" si="1" ref="C17:C32">B17*(1+($I$28+$I$29*A17)/(1282900)+($I$30+A17*$I$31-$I$32)/400)</f>
        <v>1.039496986844989</v>
      </c>
      <c r="D17" s="15">
        <f t="shared" si="0"/>
        <v>1.1228580512886766</v>
      </c>
      <c r="E17" s="1">
        <f>E16+(A17-A16)/D17</f>
        <v>1.9592859466743051</v>
      </c>
      <c r="G17" s="2" t="s">
        <v>14</v>
      </c>
    </row>
    <row r="18" spans="1:7" ht="15.75">
      <c r="A18" s="1">
        <v>3.7</v>
      </c>
      <c r="B18" s="1">
        <v>0.829</v>
      </c>
      <c r="C18" s="1">
        <f t="shared" si="1"/>
        <v>0.8077381665333961</v>
      </c>
      <c r="D18" s="15">
        <f t="shared" si="0"/>
        <v>1.1308298052591723</v>
      </c>
      <c r="E18" s="1">
        <f aca="true" t="shared" si="2" ref="E18:E33">E17+(A18-A17)/D18</f>
        <v>3.2857455014401244</v>
      </c>
      <c r="G18" s="2">
        <v>2.11</v>
      </c>
    </row>
    <row r="19" spans="1:7" ht="15.75">
      <c r="A19" s="1">
        <v>5.2</v>
      </c>
      <c r="B19" s="1">
        <v>1.112</v>
      </c>
      <c r="C19" s="1">
        <f t="shared" si="1"/>
        <v>1.0836227439027861</v>
      </c>
      <c r="D19" s="15">
        <f t="shared" si="0"/>
        <v>1.1387678029748365</v>
      </c>
      <c r="E19" s="1">
        <f t="shared" si="2"/>
        <v>4.602958717410497</v>
      </c>
      <c r="G19" s="2" t="s">
        <v>15</v>
      </c>
    </row>
    <row r="20" spans="1:7" ht="15.75">
      <c r="A20" s="1">
        <v>6.7</v>
      </c>
      <c r="B20" s="1">
        <v>1.158</v>
      </c>
      <c r="C20" s="1">
        <f t="shared" si="1"/>
        <v>1.1285976123853176</v>
      </c>
      <c r="D20" s="15">
        <f t="shared" si="0"/>
        <v>1.146671563802082</v>
      </c>
      <c r="E20" s="1">
        <f t="shared" si="2"/>
        <v>5.911092665571179</v>
      </c>
      <c r="G20" s="2">
        <v>0.51</v>
      </c>
    </row>
    <row r="21" spans="1:7" ht="15.75">
      <c r="A21" s="1">
        <v>19.4</v>
      </c>
      <c r="B21" s="1">
        <v>1.319</v>
      </c>
      <c r="C21" s="1">
        <f t="shared" si="1"/>
        <v>1.286944211178399</v>
      </c>
      <c r="D21" s="15">
        <f t="shared" si="0"/>
        <v>1.2121565138672696</v>
      </c>
      <c r="E21" s="1">
        <f t="shared" si="2"/>
        <v>16.388287528371414</v>
      </c>
      <c r="G21" s="2" t="s">
        <v>16</v>
      </c>
    </row>
    <row r="22" spans="1:7" ht="15.75">
      <c r="A22" s="1">
        <v>20.9</v>
      </c>
      <c r="B22" s="1">
        <v>1.46</v>
      </c>
      <c r="C22" s="1">
        <f t="shared" si="1"/>
        <v>1.4247050144676219</v>
      </c>
      <c r="D22" s="15">
        <f t="shared" si="0"/>
        <v>1.2197150338819558</v>
      </c>
      <c r="E22" s="1">
        <f t="shared" si="2"/>
        <v>17.61808297922028</v>
      </c>
      <c r="G22" s="2">
        <v>133</v>
      </c>
    </row>
    <row r="23" spans="1:5" ht="15.75">
      <c r="A23" s="1">
        <v>22.4</v>
      </c>
      <c r="B23" s="1">
        <v>1.257</v>
      </c>
      <c r="C23" s="1">
        <f t="shared" si="1"/>
        <v>1.226773932496246</v>
      </c>
      <c r="D23" s="15">
        <f t="shared" si="0"/>
        <v>1.2272351272500372</v>
      </c>
      <c r="E23" s="1">
        <f t="shared" si="2"/>
        <v>18.840342647879837</v>
      </c>
    </row>
    <row r="24" spans="1:5" ht="15.75">
      <c r="A24" s="1">
        <v>23.9</v>
      </c>
      <c r="B24" s="1">
        <v>1.325</v>
      </c>
      <c r="C24" s="1">
        <f t="shared" si="1"/>
        <v>1.2933089905334454</v>
      </c>
      <c r="D24" s="15">
        <f t="shared" si="0"/>
        <v>1.2347164706858789</v>
      </c>
      <c r="E24" s="1">
        <f t="shared" si="2"/>
        <v>20.055196450847863</v>
      </c>
    </row>
    <row r="25" spans="1:5" ht="15.75">
      <c r="A25" s="1">
        <v>39.9</v>
      </c>
      <c r="B25" s="1">
        <v>1.423</v>
      </c>
      <c r="C25" s="1">
        <f t="shared" si="1"/>
        <v>1.3909147866018101</v>
      </c>
      <c r="D25" s="15">
        <f t="shared" si="0"/>
        <v>1.312032648388636</v>
      </c>
      <c r="E25" s="1">
        <f t="shared" si="2"/>
        <v>32.250014940807155</v>
      </c>
    </row>
    <row r="26" spans="1:7" ht="15.75">
      <c r="A26" s="1">
        <v>41.4</v>
      </c>
      <c r="B26" s="1">
        <v>1.35</v>
      </c>
      <c r="C26" s="1">
        <f t="shared" si="1"/>
        <v>1.319734170930017</v>
      </c>
      <c r="D26" s="15">
        <f t="shared" si="0"/>
        <v>1.3190421894009638</v>
      </c>
      <c r="E26" s="1">
        <f t="shared" si="2"/>
        <v>33.38720373738478</v>
      </c>
      <c r="G26" s="14" t="s">
        <v>17</v>
      </c>
    </row>
    <row r="27" spans="1:5" ht="15.75">
      <c r="A27" s="1">
        <v>42.9</v>
      </c>
      <c r="B27" s="1">
        <v>1.411</v>
      </c>
      <c r="C27" s="1">
        <f t="shared" si="1"/>
        <v>1.3795478500560818</v>
      </c>
      <c r="D27" s="15">
        <f t="shared" si="0"/>
        <v>1.3260099397273766</v>
      </c>
      <c r="E27" s="1">
        <f t="shared" si="2"/>
        <v>34.518416977240584</v>
      </c>
    </row>
    <row r="28" spans="1:9" ht="15.75">
      <c r="A28" s="1">
        <v>44.4</v>
      </c>
      <c r="B28" s="1">
        <v>1.559</v>
      </c>
      <c r="C28" s="1">
        <f t="shared" si="1"/>
        <v>1.5244490865275124</v>
      </c>
      <c r="D28" s="15">
        <f t="shared" si="0"/>
        <v>1.332935736978509</v>
      </c>
      <c r="E28" s="1">
        <f t="shared" si="2"/>
        <v>35.643752549231614</v>
      </c>
      <c r="G28" s="2" t="s">
        <v>18</v>
      </c>
      <c r="I28" s="1">
        <v>1970</v>
      </c>
    </row>
    <row r="29" spans="1:9" ht="15.75">
      <c r="A29" s="1">
        <v>57.36</v>
      </c>
      <c r="B29" s="1">
        <v>1.579</v>
      </c>
      <c r="C29" s="1">
        <f t="shared" si="1"/>
        <v>1.5457582603905782</v>
      </c>
      <c r="D29" s="15">
        <f t="shared" si="0"/>
        <v>1.391007928127121</v>
      </c>
      <c r="E29" s="1">
        <f t="shared" si="2"/>
        <v>44.960737548339125</v>
      </c>
      <c r="G29" s="2" t="s">
        <v>19</v>
      </c>
      <c r="I29" s="1">
        <v>1.8</v>
      </c>
    </row>
    <row r="30" spans="1:9" ht="15.75">
      <c r="A30" s="1">
        <v>58.86</v>
      </c>
      <c r="B30" s="1">
        <v>1.491</v>
      </c>
      <c r="C30" s="1">
        <f t="shared" si="1"/>
        <v>1.4598023939937306</v>
      </c>
      <c r="D30" s="15">
        <f t="shared" si="0"/>
        <v>1.3975229921179593</v>
      </c>
      <c r="E30" s="1">
        <f t="shared" si="2"/>
        <v>46.034065149001165</v>
      </c>
      <c r="G30" s="2" t="s">
        <v>20</v>
      </c>
      <c r="I30" s="1">
        <v>4</v>
      </c>
    </row>
    <row r="31" spans="1:9" ht="15.75">
      <c r="A31" s="1">
        <v>61.86</v>
      </c>
      <c r="B31" s="1">
        <v>1.532</v>
      </c>
      <c r="C31" s="1">
        <f t="shared" si="1"/>
        <v>1.500338090033564</v>
      </c>
      <c r="D31" s="15">
        <f t="shared" si="0"/>
        <v>1.4104238816366876</v>
      </c>
      <c r="E31" s="1">
        <f t="shared" si="2"/>
        <v>48.1610852874568</v>
      </c>
      <c r="G31" s="2" t="s">
        <v>21</v>
      </c>
      <c r="I31" s="1">
        <f>F9/1000</f>
        <v>0.03369272237196765</v>
      </c>
    </row>
    <row r="32" spans="1:9" ht="15.75">
      <c r="A32" s="1">
        <v>76.81</v>
      </c>
      <c r="B32" s="1">
        <v>1.232</v>
      </c>
      <c r="C32" s="1">
        <f t="shared" si="1"/>
        <v>1.2081154603715931</v>
      </c>
      <c r="D32" s="15">
        <f aca="true" t="shared" si="3" ref="D32:D47">$G$18^(1-$G$20*EXP(-A32/$G$22))*0.6^($G$20*EXP(-A32/$G$22))</f>
        <v>1.4721371580244693</v>
      </c>
      <c r="E32" s="1">
        <f t="shared" si="2"/>
        <v>58.31638903650564</v>
      </c>
      <c r="G32" s="2" t="s">
        <v>22</v>
      </c>
      <c r="I32" s="1">
        <v>15</v>
      </c>
    </row>
    <row r="33" spans="1:5" ht="15.75">
      <c r="A33" s="1">
        <v>78.27</v>
      </c>
      <c r="B33" s="1">
        <v>1.223</v>
      </c>
      <c r="C33" s="1">
        <f aca="true" t="shared" si="4" ref="C33:C48">B33*(1+($I$28+$I$29*A33)/(1282900)+($I$30+A33*$I$31-$I$32)/400)</f>
        <v>1.1994428495102576</v>
      </c>
      <c r="D33" s="15">
        <f t="shared" si="3"/>
        <v>1.477933997050172</v>
      </c>
      <c r="E33" s="1">
        <f t="shared" si="2"/>
        <v>59.30425453179435</v>
      </c>
    </row>
    <row r="34" spans="1:5" ht="15.75">
      <c r="A34" s="1">
        <v>79.55</v>
      </c>
      <c r="B34" s="1">
        <v>1.234</v>
      </c>
      <c r="C34" s="1">
        <f t="shared" si="4"/>
        <v>1.210366231989345</v>
      </c>
      <c r="D34" s="15">
        <f t="shared" si="3"/>
        <v>1.4829825638394802</v>
      </c>
      <c r="E34" s="1">
        <f aca="true" t="shared" si="5" ref="E34:E49">E33+(A34-A33)/D34</f>
        <v>60.16737998667903</v>
      </c>
    </row>
    <row r="35" spans="1:5" ht="15.75">
      <c r="A35" s="1">
        <v>80.82</v>
      </c>
      <c r="B35" s="1">
        <v>1.391</v>
      </c>
      <c r="C35" s="1">
        <f t="shared" si="4"/>
        <v>1.3645106225471175</v>
      </c>
      <c r="D35" s="15">
        <f t="shared" si="3"/>
        <v>1.4879606990160725</v>
      </c>
      <c r="E35" s="1">
        <f t="shared" si="5"/>
        <v>61.02089715338901</v>
      </c>
    </row>
    <row r="36" spans="1:5" ht="15.75">
      <c r="A36" s="1">
        <v>85.85</v>
      </c>
      <c r="B36" s="1">
        <v>1.514</v>
      </c>
      <c r="C36" s="1">
        <f t="shared" si="4"/>
        <v>1.4858204291907768</v>
      </c>
      <c r="D36" s="15">
        <f t="shared" si="3"/>
        <v>1.5073746837277264</v>
      </c>
      <c r="E36" s="1">
        <f t="shared" si="5"/>
        <v>64.35782463021305</v>
      </c>
    </row>
    <row r="37" spans="1:5" ht="15.75">
      <c r="A37" s="1">
        <v>87.35</v>
      </c>
      <c r="B37" s="1">
        <v>2.081</v>
      </c>
      <c r="C37" s="1">
        <f t="shared" si="4"/>
        <v>2.042534358902944</v>
      </c>
      <c r="D37" s="15">
        <f t="shared" si="3"/>
        <v>1.513070868368087</v>
      </c>
      <c r="E37" s="1">
        <f t="shared" si="5"/>
        <v>65.34918599428306</v>
      </c>
    </row>
    <row r="38" spans="1:5" ht="15.75">
      <c r="A38" s="1">
        <v>93.85</v>
      </c>
      <c r="B38" s="1">
        <v>1.16</v>
      </c>
      <c r="C38" s="1">
        <f t="shared" si="4"/>
        <v>1.1392040033247828</v>
      </c>
      <c r="D38" s="15">
        <f t="shared" si="3"/>
        <v>1.5372618335005275</v>
      </c>
      <c r="E38" s="1">
        <f t="shared" si="5"/>
        <v>69.57748325526347</v>
      </c>
    </row>
    <row r="39" spans="1:5" ht="15.75">
      <c r="A39" s="1">
        <v>112.85</v>
      </c>
      <c r="B39" s="1">
        <v>2.202</v>
      </c>
      <c r="C39" s="1">
        <f t="shared" si="4"/>
        <v>2.166106253471745</v>
      </c>
      <c r="D39" s="15">
        <f t="shared" si="3"/>
        <v>1.603454870083551</v>
      </c>
      <c r="E39" s="1">
        <f t="shared" si="5"/>
        <v>81.4268968898424</v>
      </c>
    </row>
    <row r="40" spans="1:5" ht="15.75">
      <c r="A40" s="1">
        <v>113.85</v>
      </c>
      <c r="B40" s="1">
        <v>1.698</v>
      </c>
      <c r="C40" s="1">
        <f t="shared" si="4"/>
        <v>1.6704671239136912</v>
      </c>
      <c r="D40" s="15">
        <f t="shared" si="3"/>
        <v>1.6067555671813376</v>
      </c>
      <c r="E40" s="1">
        <f t="shared" si="5"/>
        <v>82.0492690915795</v>
      </c>
    </row>
    <row r="41" spans="1:5" ht="15.75">
      <c r="A41" s="1">
        <v>136.1</v>
      </c>
      <c r="B41" s="1">
        <v>1.642</v>
      </c>
      <c r="C41" s="1">
        <f t="shared" si="4"/>
        <v>1.6185037849357153</v>
      </c>
      <c r="D41" s="15">
        <f t="shared" si="3"/>
        <v>1.675632509612005</v>
      </c>
      <c r="E41" s="1">
        <f t="shared" si="5"/>
        <v>95.32783695915568</v>
      </c>
    </row>
    <row r="42" spans="1:5" ht="15.75">
      <c r="A42" s="1">
        <v>137.6</v>
      </c>
      <c r="B42" s="1">
        <v>1.762</v>
      </c>
      <c r="C42" s="1">
        <f t="shared" si="4"/>
        <v>1.737012976741879</v>
      </c>
      <c r="D42" s="15">
        <f t="shared" si="3"/>
        <v>1.6799696036034153</v>
      </c>
      <c r="E42" s="1">
        <f t="shared" si="5"/>
        <v>96.22071025685261</v>
      </c>
    </row>
    <row r="43" spans="1:5" ht="15.75">
      <c r="A43" s="1">
        <v>164.87</v>
      </c>
      <c r="B43" s="1">
        <v>2.025</v>
      </c>
      <c r="C43" s="1">
        <f t="shared" si="4"/>
        <v>2.0010122664021894</v>
      </c>
      <c r="D43" s="15">
        <f t="shared" si="3"/>
        <v>1.7524710608025238</v>
      </c>
      <c r="E43" s="1">
        <f t="shared" si="5"/>
        <v>111.78159488995578</v>
      </c>
    </row>
    <row r="44" spans="1:5" ht="15.75">
      <c r="A44" s="1">
        <v>165.86</v>
      </c>
      <c r="B44" s="1">
        <v>1.575</v>
      </c>
      <c r="C44" s="1">
        <f t="shared" si="4"/>
        <v>1.5564764000504825</v>
      </c>
      <c r="D44" s="15">
        <f t="shared" si="3"/>
        <v>1.7548856265482633</v>
      </c>
      <c r="E44" s="1">
        <f t="shared" si="5"/>
        <v>112.34573421905114</v>
      </c>
    </row>
    <row r="45" spans="1:5" ht="15.75">
      <c r="A45" s="1">
        <v>166.96</v>
      </c>
      <c r="B45" s="1">
        <v>2.33</v>
      </c>
      <c r="C45" s="1">
        <f t="shared" si="4"/>
        <v>2.3028163152805545</v>
      </c>
      <c r="D45" s="15">
        <f t="shared" si="3"/>
        <v>1.757551337380554</v>
      </c>
      <c r="E45" s="1">
        <f t="shared" si="5"/>
        <v>112.9716049840209</v>
      </c>
    </row>
    <row r="46" spans="1:5" ht="15.75">
      <c r="A46" s="1">
        <v>188.63</v>
      </c>
      <c r="B46" s="1">
        <v>1.697</v>
      </c>
      <c r="C46" s="1">
        <f t="shared" si="4"/>
        <v>1.6803505468569708</v>
      </c>
      <c r="D46" s="15">
        <f t="shared" si="3"/>
        <v>1.8065170737785303</v>
      </c>
      <c r="E46" s="1">
        <f t="shared" si="5"/>
        <v>124.96706315850402</v>
      </c>
    </row>
    <row r="47" spans="1:5" ht="15.75">
      <c r="A47" s="1">
        <v>190.12</v>
      </c>
      <c r="B47" s="1">
        <v>2.064</v>
      </c>
      <c r="C47" s="1">
        <f t="shared" si="4"/>
        <v>2.0440132276765643</v>
      </c>
      <c r="D47" s="15">
        <f t="shared" si="3"/>
        <v>1.8096450086987577</v>
      </c>
      <c r="E47" s="1">
        <f t="shared" si="5"/>
        <v>125.79042906332941</v>
      </c>
    </row>
    <row r="48" spans="1:5" ht="15.75">
      <c r="A48" s="1">
        <v>191.42</v>
      </c>
      <c r="B48" s="1">
        <v>1.757</v>
      </c>
      <c r="C48" s="1">
        <f t="shared" si="4"/>
        <v>1.7401816650121777</v>
      </c>
      <c r="D48" s="15">
        <f aca="true" t="shared" si="6" ref="D48:D63">$G$18^(1-$G$20*EXP(-A48/$G$22))*0.6^($G$20*EXP(-A48/$G$22))</f>
        <v>1.8123499574302788</v>
      </c>
      <c r="E48" s="1">
        <f t="shared" si="5"/>
        <v>126.50772982230824</v>
      </c>
    </row>
    <row r="49" spans="1:5" ht="15.75">
      <c r="A49" s="1">
        <v>194.81</v>
      </c>
      <c r="B49" s="1">
        <v>1.819</v>
      </c>
      <c r="C49" s="1">
        <f aca="true" t="shared" si="7" ref="C49:C64">B49*(1+($I$28+$I$29*A49)/(1282900)+($I$30+A49*$I$31-$I$32)/400)</f>
        <v>1.8021162490949492</v>
      </c>
      <c r="D49" s="15">
        <f t="shared" si="6"/>
        <v>1.8192989793534706</v>
      </c>
      <c r="E49" s="1">
        <f t="shared" si="5"/>
        <v>128.37108490493722</v>
      </c>
    </row>
    <row r="50" spans="1:5" ht="15.75">
      <c r="A50" s="1">
        <v>198.31</v>
      </c>
      <c r="B50" s="1">
        <v>1.772</v>
      </c>
      <c r="C50" s="1">
        <f t="shared" si="7"/>
        <v>1.756083605251707</v>
      </c>
      <c r="D50" s="15">
        <f t="shared" si="6"/>
        <v>1.8263169353692397</v>
      </c>
      <c r="E50" s="1">
        <f aca="true" t="shared" si="8" ref="E50:E65">E49+(A50-A49)/D50</f>
        <v>130.28751021547205</v>
      </c>
    </row>
    <row r="51" spans="1:5" ht="15.75">
      <c r="A51" s="1">
        <v>208.31</v>
      </c>
      <c r="B51" s="1">
        <v>1.692</v>
      </c>
      <c r="C51" s="1">
        <f t="shared" si="7"/>
        <v>1.6782511204985189</v>
      </c>
      <c r="D51" s="15">
        <f t="shared" si="6"/>
        <v>1.8455168713889463</v>
      </c>
      <c r="E51" s="1">
        <f t="shared" si="8"/>
        <v>135.70604642883865</v>
      </c>
    </row>
    <row r="52" spans="1:5" ht="15.75">
      <c r="A52" s="1">
        <v>209.81</v>
      </c>
      <c r="B52" s="1">
        <v>2.361</v>
      </c>
      <c r="C52" s="1">
        <f t="shared" si="7"/>
        <v>2.342118225974569</v>
      </c>
      <c r="D52" s="15">
        <f t="shared" si="6"/>
        <v>1.848290896000716</v>
      </c>
      <c r="E52" s="1">
        <f t="shared" si="8"/>
        <v>136.5176069917596</v>
      </c>
    </row>
    <row r="53" spans="1:5" ht="15.75">
      <c r="A53" s="1">
        <v>213.31</v>
      </c>
      <c r="B53" s="1">
        <v>1.296</v>
      </c>
      <c r="C53" s="1">
        <f t="shared" si="7"/>
        <v>1.2860238573641551</v>
      </c>
      <c r="D53" s="15">
        <f t="shared" si="6"/>
        <v>1.8546589551499455</v>
      </c>
      <c r="E53" s="1">
        <f t="shared" si="8"/>
        <v>138.40474639832345</v>
      </c>
    </row>
    <row r="54" spans="1:5" ht="15.75">
      <c r="A54" s="1">
        <v>214.81</v>
      </c>
      <c r="B54" s="1">
        <v>1.636</v>
      </c>
      <c r="C54" s="1">
        <f t="shared" si="7"/>
        <v>1.6236168074388255</v>
      </c>
      <c r="D54" s="15">
        <f t="shared" si="6"/>
        <v>1.8573437892430906</v>
      </c>
      <c r="E54" s="1">
        <f t="shared" si="8"/>
        <v>139.2123513278402</v>
      </c>
    </row>
    <row r="55" spans="1:5" ht="15.75">
      <c r="A55" s="1">
        <v>220.01</v>
      </c>
      <c r="B55" s="1">
        <v>1.874</v>
      </c>
      <c r="C55" s="1">
        <f t="shared" si="7"/>
        <v>1.860649835300675</v>
      </c>
      <c r="D55" s="15">
        <f t="shared" si="6"/>
        <v>1.8664490489097973</v>
      </c>
      <c r="E55" s="1">
        <f t="shared" si="8"/>
        <v>141.99839041261313</v>
      </c>
    </row>
    <row r="56" spans="1:5" ht="15.75">
      <c r="A56" s="1">
        <v>221.29</v>
      </c>
      <c r="B56" s="1">
        <v>1.543</v>
      </c>
      <c r="C56" s="1">
        <f t="shared" si="7"/>
        <v>1.532176974286819</v>
      </c>
      <c r="D56" s="15">
        <f t="shared" si="6"/>
        <v>1.8686429132723412</v>
      </c>
      <c r="E56" s="1">
        <f t="shared" si="8"/>
        <v>142.68337949795875</v>
      </c>
    </row>
    <row r="57" spans="1:5" ht="15.75">
      <c r="A57" s="1">
        <v>223.05</v>
      </c>
      <c r="B57" s="1">
        <v>2.256</v>
      </c>
      <c r="C57" s="1">
        <f t="shared" si="7"/>
        <v>2.2405158149121376</v>
      </c>
      <c r="D57" s="15">
        <f t="shared" si="6"/>
        <v>1.8716293441923115</v>
      </c>
      <c r="E57" s="1">
        <f t="shared" si="8"/>
        <v>143.623736628745</v>
      </c>
    </row>
    <row r="58" spans="1:5" ht="15.75">
      <c r="A58" s="1">
        <v>224.7</v>
      </c>
      <c r="B58" s="1">
        <v>1.972</v>
      </c>
      <c r="C58" s="1">
        <f t="shared" si="7"/>
        <v>1.9587437039256579</v>
      </c>
      <c r="D58" s="15">
        <f t="shared" si="6"/>
        <v>1.87439771087362</v>
      </c>
      <c r="E58" s="1">
        <f t="shared" si="8"/>
        <v>144.5040193939384</v>
      </c>
    </row>
    <row r="59" spans="1:5" ht="15.75">
      <c r="A59" s="1">
        <v>226.55</v>
      </c>
      <c r="B59" s="1">
        <v>2.061</v>
      </c>
      <c r="C59" s="1">
        <f t="shared" si="7"/>
        <v>2.047471935755936</v>
      </c>
      <c r="D59" s="15">
        <f t="shared" si="6"/>
        <v>1.8774658413243552</v>
      </c>
      <c r="E59" s="1">
        <f t="shared" si="8"/>
        <v>145.48939018433055</v>
      </c>
    </row>
    <row r="60" spans="1:5" ht="15.75">
      <c r="A60" s="1">
        <v>227.7</v>
      </c>
      <c r="B60" s="1">
        <v>2.453</v>
      </c>
      <c r="C60" s="1">
        <f t="shared" si="7"/>
        <v>2.4371404840836988</v>
      </c>
      <c r="D60" s="15">
        <f t="shared" si="6"/>
        <v>1.8793541506485445</v>
      </c>
      <c r="E60" s="1">
        <f t="shared" si="8"/>
        <v>146.1013025264525</v>
      </c>
    </row>
    <row r="61" spans="1:5" ht="15.75">
      <c r="A61" s="1">
        <v>242.47</v>
      </c>
      <c r="B61" s="1">
        <v>1.227</v>
      </c>
      <c r="C61" s="1">
        <f t="shared" si="7"/>
        <v>1.2206189522586302</v>
      </c>
      <c r="D61" s="15">
        <f t="shared" si="6"/>
        <v>1.9023605298934883</v>
      </c>
      <c r="E61" s="1">
        <f t="shared" si="8"/>
        <v>153.8653408188297</v>
      </c>
    </row>
    <row r="62" spans="1:5" ht="15.75">
      <c r="A62" s="1">
        <v>243.92</v>
      </c>
      <c r="B62" s="1">
        <v>1.582</v>
      </c>
      <c r="C62" s="1">
        <f t="shared" si="7"/>
        <v>1.5739692026963674</v>
      </c>
      <c r="D62" s="15">
        <f t="shared" si="6"/>
        <v>1.9044985706329651</v>
      </c>
      <c r="E62" s="1">
        <f t="shared" si="8"/>
        <v>154.62669607651208</v>
      </c>
    </row>
    <row r="63" spans="1:5" ht="15.75">
      <c r="A63" s="1">
        <v>245.41</v>
      </c>
      <c r="B63" s="1">
        <v>1.901</v>
      </c>
      <c r="C63" s="1">
        <f t="shared" si="7"/>
        <v>1.8915924046395984</v>
      </c>
      <c r="D63" s="15">
        <f t="shared" si="6"/>
        <v>1.9066739052182529</v>
      </c>
      <c r="E63" s="1">
        <f t="shared" si="8"/>
        <v>155.40816164119104</v>
      </c>
    </row>
    <row r="64" spans="1:5" ht="15.75">
      <c r="A64" s="1">
        <v>246.87</v>
      </c>
      <c r="B64" s="1">
        <v>1.454</v>
      </c>
      <c r="C64" s="1">
        <f t="shared" si="7"/>
        <v>1.4469862901135515</v>
      </c>
      <c r="D64" s="15">
        <f aca="true" t="shared" si="9" ref="D64:D78">$G$18^(1-$G$20*EXP(-A64/$G$22))*0.6^($G$20*EXP(-A64/$G$22))</f>
        <v>1.9087843025941358</v>
      </c>
      <c r="E64" s="1">
        <f t="shared" si="8"/>
        <v>156.17304638904642</v>
      </c>
    </row>
    <row r="65" spans="1:5" ht="15.75">
      <c r="A65" s="1">
        <v>255.06</v>
      </c>
      <c r="B65" s="1">
        <v>1.63</v>
      </c>
      <c r="C65" s="1">
        <f aca="true" t="shared" si="10" ref="C65:C78">B65*(1+($I$28+$I$29*A65)/(1282900)+($I$30+A65*$I$31-$I$32)/400)</f>
        <v>1.6232805127695968</v>
      </c>
      <c r="D65" s="15">
        <f t="shared" si="9"/>
        <v>1.9202433058761297</v>
      </c>
      <c r="E65" s="1">
        <f t="shared" si="8"/>
        <v>160.43813090981408</v>
      </c>
    </row>
    <row r="66" spans="1:5" ht="15.75">
      <c r="A66" s="1">
        <v>256.56</v>
      </c>
      <c r="B66" s="1">
        <v>1.898</v>
      </c>
      <c r="C66" s="1">
        <f t="shared" si="10"/>
        <v>1.8904195161372388</v>
      </c>
      <c r="D66" s="15">
        <f t="shared" si="9"/>
        <v>1.92227377188812</v>
      </c>
      <c r="E66" s="1">
        <f aca="true" t="shared" si="11" ref="E66:E78">E65+(A66-A65)/D66</f>
        <v>161.21845680404226</v>
      </c>
    </row>
    <row r="67" spans="1:5" ht="15.75">
      <c r="A67" s="1">
        <v>258.06</v>
      </c>
      <c r="B67" s="1">
        <v>2.423</v>
      </c>
      <c r="C67" s="1">
        <f t="shared" si="10"/>
        <v>2.4136339415416983</v>
      </c>
      <c r="D67" s="15">
        <f t="shared" si="9"/>
        <v>1.9242835775832667</v>
      </c>
      <c r="E67" s="1">
        <f t="shared" si="11"/>
        <v>161.997967691873</v>
      </c>
    </row>
    <row r="68" spans="1:5" ht="15.75">
      <c r="A68" s="1">
        <v>259.56</v>
      </c>
      <c r="B68" s="1">
        <v>2.344</v>
      </c>
      <c r="C68" s="1">
        <f t="shared" si="10"/>
        <v>2.335240406703209</v>
      </c>
      <c r="D68" s="15">
        <f t="shared" si="9"/>
        <v>1.9262729097375506</v>
      </c>
      <c r="E68" s="1">
        <f t="shared" si="11"/>
        <v>162.776673550434</v>
      </c>
    </row>
    <row r="69" spans="1:5" ht="15.75">
      <c r="A69" s="1">
        <v>266.26</v>
      </c>
      <c r="B69" s="1">
        <v>1.552</v>
      </c>
      <c r="C69" s="1">
        <f t="shared" si="10"/>
        <v>1.547090598471951</v>
      </c>
      <c r="D69" s="15">
        <f t="shared" si="9"/>
        <v>1.9349134922674265</v>
      </c>
      <c r="E69" s="1">
        <f t="shared" si="11"/>
        <v>166.23936065596894</v>
      </c>
    </row>
    <row r="70" spans="1:5" ht="15.75">
      <c r="A70" s="1">
        <v>267.78</v>
      </c>
      <c r="B70" s="1">
        <v>1.701</v>
      </c>
      <c r="C70" s="1">
        <f t="shared" si="10"/>
        <v>1.695840681306496</v>
      </c>
      <c r="D70" s="15">
        <f t="shared" si="9"/>
        <v>1.9368190971080708</v>
      </c>
      <c r="E70" s="1">
        <f t="shared" si="11"/>
        <v>167.02415258737312</v>
      </c>
    </row>
    <row r="71" spans="1:5" ht="15.75">
      <c r="A71" s="1">
        <v>269.26</v>
      </c>
      <c r="B71" s="1">
        <v>1.677</v>
      </c>
      <c r="C71" s="1">
        <f t="shared" si="10"/>
        <v>1.6721260182660695</v>
      </c>
      <c r="D71" s="15">
        <f t="shared" si="9"/>
        <v>1.9386555184829606</v>
      </c>
      <c r="E71" s="1">
        <f t="shared" si="11"/>
        <v>167.7875682565778</v>
      </c>
    </row>
    <row r="72" spans="1:5" ht="15.75">
      <c r="A72" s="1">
        <v>279.65</v>
      </c>
      <c r="B72" s="1">
        <v>1.6</v>
      </c>
      <c r="C72" s="1">
        <f t="shared" si="10"/>
        <v>1.5967734029182117</v>
      </c>
      <c r="D72" s="15">
        <f t="shared" si="9"/>
        <v>1.951033302604252</v>
      </c>
      <c r="E72" s="1">
        <f t="shared" si="11"/>
        <v>173.11295147076044</v>
      </c>
    </row>
    <row r="73" spans="1:5" ht="15.75">
      <c r="A73" s="1">
        <v>281.15</v>
      </c>
      <c r="B73" s="1">
        <v>1.97</v>
      </c>
      <c r="C73" s="1">
        <f t="shared" si="10"/>
        <v>1.9662803034048688</v>
      </c>
      <c r="D73" s="15">
        <f t="shared" si="9"/>
        <v>1.9527479305734874</v>
      </c>
      <c r="E73" s="1">
        <f t="shared" si="11"/>
        <v>173.88109976912247</v>
      </c>
    </row>
    <row r="74" spans="1:5" ht="15.75">
      <c r="A74" s="1">
        <v>282.65</v>
      </c>
      <c r="B74" s="1">
        <v>1.746</v>
      </c>
      <c r="C74" s="1">
        <f t="shared" si="10"/>
        <v>1.7429275314207313</v>
      </c>
      <c r="D74" s="15">
        <f t="shared" si="9"/>
        <v>1.9544448108815435</v>
      </c>
      <c r="E74" s="1">
        <f t="shared" si="11"/>
        <v>174.648581148821</v>
      </c>
    </row>
    <row r="75" spans="1:5" ht="15.75">
      <c r="A75" s="1">
        <v>304.18</v>
      </c>
      <c r="B75" s="1">
        <v>2.218</v>
      </c>
      <c r="C75" s="1">
        <f t="shared" si="10"/>
        <v>2.21818631279641</v>
      </c>
      <c r="D75" s="15">
        <f t="shared" si="9"/>
        <v>1.9769431972933258</v>
      </c>
      <c r="E75" s="1">
        <f t="shared" si="11"/>
        <v>185.53913178754303</v>
      </c>
    </row>
    <row r="76" spans="1:5" ht="15.75">
      <c r="A76" s="1">
        <v>349.96</v>
      </c>
      <c r="B76" s="1">
        <v>3.117</v>
      </c>
      <c r="C76" s="1">
        <f t="shared" si="10"/>
        <v>3.1294816058064856</v>
      </c>
      <c r="D76" s="15">
        <f t="shared" si="9"/>
        <v>2.014801697111612</v>
      </c>
      <c r="E76" s="1">
        <f t="shared" si="11"/>
        <v>208.2609708973817</v>
      </c>
    </row>
    <row r="77" spans="1:5" ht="15.75">
      <c r="A77" s="1">
        <v>360.84</v>
      </c>
      <c r="B77" s="1">
        <v>2.303</v>
      </c>
      <c r="C77" s="1">
        <f t="shared" si="10"/>
        <v>2.3143677749568417</v>
      </c>
      <c r="D77" s="15">
        <f t="shared" si="9"/>
        <v>2.022121307586296</v>
      </c>
      <c r="E77" s="1">
        <f t="shared" si="11"/>
        <v>213.64145917925777</v>
      </c>
    </row>
    <row r="78" spans="1:5" ht="15.75">
      <c r="A78" s="1">
        <v>463.89</v>
      </c>
      <c r="B78" s="1">
        <v>1.745</v>
      </c>
      <c r="C78" s="1">
        <f t="shared" si="10"/>
        <v>1.7690125027824455</v>
      </c>
      <c r="D78" s="15">
        <f t="shared" si="9"/>
        <v>2.0690416720562936</v>
      </c>
      <c r="E78" s="1">
        <f t="shared" si="11"/>
        <v>263.44712592428033</v>
      </c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2.8</v>
      </c>
      <c r="C3" s="1">
        <v>0</v>
      </c>
      <c r="E3" s="2"/>
      <c r="F3" s="4">
        <f>1000*1/SLOPE(C3:C9,B3:B9)</f>
        <v>40.419951980284175</v>
      </c>
      <c r="G3" s="1" t="e">
        <f>INTERCEPT(B4:B6,A4:A6)</f>
        <v>#DIV/0!</v>
      </c>
    </row>
    <row r="4" spans="1:9" ht="15.75">
      <c r="A4" s="1">
        <v>89.7</v>
      </c>
      <c r="B4" s="1">
        <v>5.6</v>
      </c>
      <c r="C4" s="1">
        <f>(A4-$A$3)/2/3*(1/($G$18*(0.6/$G$18)^$G$20)+4/($G$18*(0.6/$G$18)^($G$20*EXP(-((A4+$A$3)/2)/$G$22)))+1/($G$18*(0.6/$G$18)^($G$20*EXP(-(A4/$G$22)))))</f>
        <v>69.27271960554964</v>
      </c>
      <c r="E4" s="5">
        <f>1000*1/SLOPE(C3:C4,B3:B4)</f>
        <v>40.419951980284175</v>
      </c>
      <c r="F4" s="5" t="s">
        <v>7</v>
      </c>
      <c r="I4" s="6" t="e">
        <f>SLOPE(E4:E6,A4:A6)*1000</f>
        <v>#DIV/0!</v>
      </c>
    </row>
    <row r="5" spans="5:9" ht="15.75">
      <c r="E5" s="5"/>
      <c r="F5" s="7">
        <f>CORREL(C3:C9,B3:B9)</f>
        <v>1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31.215161649944267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1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 aca="true" t="shared" si="0" ref="D16:D31">$G$18^(1-$G$20*EXP(-A16/$G$22))*0.6^($G$20*EXP(-A16/$G$22))</f>
        <v>1.0553827016836326</v>
      </c>
      <c r="E16" s="1">
        <v>0</v>
      </c>
    </row>
    <row r="17" spans="1:7" ht="15.75">
      <c r="A17" s="1">
        <v>3.65</v>
      </c>
      <c r="B17" s="1">
        <v>1.198</v>
      </c>
      <c r="C17" s="1">
        <f aca="true" t="shared" si="1" ref="C17:C32">B17*(1+($I$28+$I$29*A17)/(1282900)+($I$30+A17*$I$31-$I$32)/400)</f>
        <v>1.1672420005182829</v>
      </c>
      <c r="D17" s="15">
        <f t="shared" si="0"/>
        <v>1.0921481260758568</v>
      </c>
      <c r="E17" s="1">
        <f>E16+(A17-A16)/D17</f>
        <v>3.342037506500729</v>
      </c>
      <c r="G17" s="2" t="s">
        <v>14</v>
      </c>
    </row>
    <row r="18" spans="1:7" ht="15.75">
      <c r="A18" s="1">
        <v>2.15</v>
      </c>
      <c r="B18" s="1">
        <v>1.134</v>
      </c>
      <c r="C18" s="1">
        <f t="shared" si="1"/>
        <v>1.1047500366670828</v>
      </c>
      <c r="D18" s="15">
        <f t="shared" si="0"/>
        <v>1.0773938756751889</v>
      </c>
      <c r="E18" s="1">
        <f aca="true" t="shared" si="2" ref="E18:E33">E17+(A18-A17)/D18</f>
        <v>1.9497890132930156</v>
      </c>
      <c r="G18" s="2">
        <v>1.45</v>
      </c>
    </row>
    <row r="19" spans="1:7" ht="15.75">
      <c r="A19" s="1">
        <v>0.9</v>
      </c>
      <c r="B19" s="1">
        <v>0.967</v>
      </c>
      <c r="C19" s="1">
        <f t="shared" si="1"/>
        <v>0.9419615466709126</v>
      </c>
      <c r="D19" s="15">
        <f t="shared" si="0"/>
        <v>1.064721406254553</v>
      </c>
      <c r="E19" s="1">
        <f t="shared" si="2"/>
        <v>0.775772981815622</v>
      </c>
      <c r="G19" s="2" t="s">
        <v>15</v>
      </c>
    </row>
    <row r="20" spans="1:7" ht="15.75">
      <c r="A20" s="1">
        <v>6.45</v>
      </c>
      <c r="B20" s="1">
        <v>1.184</v>
      </c>
      <c r="C20" s="1">
        <f t="shared" si="1"/>
        <v>1.15386480563752</v>
      </c>
      <c r="D20" s="15">
        <f t="shared" si="0"/>
        <v>1.1183915245333809</v>
      </c>
      <c r="E20" s="1">
        <f t="shared" si="2"/>
        <v>5.738256940477227</v>
      </c>
      <c r="G20" s="2">
        <v>0.36</v>
      </c>
    </row>
    <row r="21" spans="1:7" ht="15.75">
      <c r="A21" s="1">
        <v>7.95</v>
      </c>
      <c r="B21" s="1">
        <v>1.193</v>
      </c>
      <c r="C21" s="1">
        <f t="shared" si="1"/>
        <v>1.1627778970624145</v>
      </c>
      <c r="D21" s="15">
        <f t="shared" si="0"/>
        <v>1.1317699817810825</v>
      </c>
      <c r="E21" s="1">
        <f t="shared" si="2"/>
        <v>7.063614587478456</v>
      </c>
      <c r="G21" s="2" t="s">
        <v>16</v>
      </c>
    </row>
    <row r="22" spans="1:7" ht="15.75">
      <c r="A22" s="1">
        <v>10.95</v>
      </c>
      <c r="B22" s="1">
        <v>1.183</v>
      </c>
      <c r="C22" s="1">
        <f t="shared" si="1"/>
        <v>1.1533131616917516</v>
      </c>
      <c r="D22" s="15">
        <f t="shared" si="0"/>
        <v>1.1571459396378014</v>
      </c>
      <c r="E22" s="1">
        <f t="shared" si="2"/>
        <v>9.656200273722172</v>
      </c>
      <c r="G22" s="2">
        <v>32</v>
      </c>
    </row>
    <row r="23" spans="1:5" ht="15.75">
      <c r="A23" s="1">
        <v>12.45</v>
      </c>
      <c r="B23" s="1">
        <v>1.177</v>
      </c>
      <c r="C23" s="1">
        <f t="shared" si="1"/>
        <v>1.1476039819608896</v>
      </c>
      <c r="D23" s="15">
        <f t="shared" si="0"/>
        <v>1.1691627242073352</v>
      </c>
      <c r="E23" s="1">
        <f t="shared" si="2"/>
        <v>10.93916967476681</v>
      </c>
    </row>
    <row r="24" spans="1:5" ht="15.75">
      <c r="A24" s="1">
        <v>15.6</v>
      </c>
      <c r="B24" s="1">
        <v>1.209</v>
      </c>
      <c r="C24" s="1">
        <f t="shared" si="1"/>
        <v>1.1791073089538988</v>
      </c>
      <c r="D24" s="15">
        <f t="shared" si="0"/>
        <v>1.1929979988964459</v>
      </c>
      <c r="E24" s="1">
        <f t="shared" si="2"/>
        <v>13.579576450732764</v>
      </c>
    </row>
    <row r="25" spans="1:5" ht="15.75">
      <c r="A25" s="1">
        <v>17.1</v>
      </c>
      <c r="B25" s="1">
        <v>1.241</v>
      </c>
      <c r="C25" s="1">
        <f t="shared" si="1"/>
        <v>1.2104639839344704</v>
      </c>
      <c r="D25" s="15">
        <f t="shared" si="0"/>
        <v>1.2037040061636828</v>
      </c>
      <c r="E25" s="1">
        <f t="shared" si="2"/>
        <v>14.825729983760075</v>
      </c>
    </row>
    <row r="26" spans="1:7" ht="15.75">
      <c r="A26" s="1">
        <v>18.8</v>
      </c>
      <c r="B26" s="1">
        <v>1.179</v>
      </c>
      <c r="C26" s="1">
        <f t="shared" si="1"/>
        <v>1.15014877798573</v>
      </c>
      <c r="D26" s="15">
        <f t="shared" si="0"/>
        <v>1.2153536727764505</v>
      </c>
      <c r="E26" s="1">
        <f t="shared" si="2"/>
        <v>16.224499772406357</v>
      </c>
      <c r="G26" s="14" t="s">
        <v>17</v>
      </c>
    </row>
    <row r="27" spans="1:5" ht="15.75">
      <c r="A27" s="1">
        <v>23.1</v>
      </c>
      <c r="B27" s="1">
        <v>1.283</v>
      </c>
      <c r="C27" s="1">
        <f t="shared" si="1"/>
        <v>1.2520420695753585</v>
      </c>
      <c r="D27" s="15">
        <f t="shared" si="0"/>
        <v>1.2426316485649538</v>
      </c>
      <c r="E27" s="1">
        <f t="shared" si="2"/>
        <v>19.684897714922815</v>
      </c>
    </row>
    <row r="28" spans="1:9" ht="15.75">
      <c r="A28" s="1">
        <v>42.7</v>
      </c>
      <c r="B28" s="1">
        <v>1.361</v>
      </c>
      <c r="C28" s="1">
        <f t="shared" si="1"/>
        <v>1.330279117513745</v>
      </c>
      <c r="D28" s="15">
        <f t="shared" si="0"/>
        <v>1.3336458596262408</v>
      </c>
      <c r="E28" s="1">
        <f t="shared" si="2"/>
        <v>34.38145291998526</v>
      </c>
      <c r="G28" s="2" t="s">
        <v>18</v>
      </c>
      <c r="I28" s="1">
        <v>1970</v>
      </c>
    </row>
    <row r="29" spans="1:9" ht="15.75">
      <c r="A29" s="1">
        <v>44.2</v>
      </c>
      <c r="B29" s="1">
        <v>1.39</v>
      </c>
      <c r="C29" s="1">
        <f t="shared" si="1"/>
        <v>1.358790155626801</v>
      </c>
      <c r="D29" s="15">
        <f t="shared" si="0"/>
        <v>1.3387641604118246</v>
      </c>
      <c r="E29" s="1">
        <f t="shared" si="2"/>
        <v>35.501889248022735</v>
      </c>
      <c r="G29" s="2" t="s">
        <v>19</v>
      </c>
      <c r="I29" s="1">
        <v>1.8</v>
      </c>
    </row>
    <row r="30" spans="1:9" ht="15.75">
      <c r="A30" s="1">
        <v>47.2</v>
      </c>
      <c r="B30" s="1">
        <v>1.477</v>
      </c>
      <c r="C30" s="1">
        <f t="shared" si="1"/>
        <v>1.444188736674313</v>
      </c>
      <c r="D30" s="15">
        <f t="shared" si="0"/>
        <v>1.3483608668030476</v>
      </c>
      <c r="E30" s="1">
        <f t="shared" si="2"/>
        <v>37.72681291190285</v>
      </c>
      <c r="G30" s="2" t="s">
        <v>20</v>
      </c>
      <c r="I30" s="1">
        <v>4</v>
      </c>
    </row>
    <row r="31" spans="1:9" ht="15.75">
      <c r="A31" s="1">
        <v>50.2</v>
      </c>
      <c r="B31" s="1">
        <v>1.341</v>
      </c>
      <c r="C31" s="1">
        <f t="shared" si="1"/>
        <v>1.3115295408609673</v>
      </c>
      <c r="D31" s="15">
        <f t="shared" si="0"/>
        <v>1.3571585881689603</v>
      </c>
      <c r="E31" s="1">
        <f t="shared" si="2"/>
        <v>39.93731360515456</v>
      </c>
      <c r="G31" s="2" t="s">
        <v>21</v>
      </c>
      <c r="I31" s="1">
        <f>F9/1000</f>
        <v>0.031215161649944267</v>
      </c>
    </row>
    <row r="32" spans="1:9" ht="15.75">
      <c r="A32" s="1">
        <v>54.01</v>
      </c>
      <c r="B32" s="1">
        <v>1.331</v>
      </c>
      <c r="C32" s="1">
        <f t="shared" si="1"/>
        <v>1.3021521595811452</v>
      </c>
      <c r="D32" s="15">
        <f aca="true" t="shared" si="3" ref="D32:D47">$G$18^(1-$G$20*EXP(-A32/$G$22))*0.6^($G$20*EXP(-A32/$G$22))</f>
        <v>1.3672763639835284</v>
      </c>
      <c r="E32" s="1">
        <f t="shared" si="2"/>
        <v>42.723875342314734</v>
      </c>
      <c r="G32" s="2" t="s">
        <v>22</v>
      </c>
      <c r="I32" s="1">
        <v>15</v>
      </c>
    </row>
    <row r="33" spans="1:5" ht="15.75">
      <c r="A33" s="1">
        <v>55.5</v>
      </c>
      <c r="B33" s="1">
        <v>1.534</v>
      </c>
      <c r="C33" s="1">
        <f aca="true" t="shared" si="4" ref="C33:C48">B33*(1+($I$28+$I$29*A33)/(1282900)+($I$30+A33*$I$31-$I$32)/400)</f>
        <v>1.5009339513161417</v>
      </c>
      <c r="D33" s="15">
        <f t="shared" si="3"/>
        <v>1.370935313245085</v>
      </c>
      <c r="E33" s="1">
        <f t="shared" si="2"/>
        <v>43.81072457991522</v>
      </c>
    </row>
    <row r="34" spans="1:5" ht="15.75">
      <c r="A34" s="1">
        <v>56.88</v>
      </c>
      <c r="B34" s="1">
        <v>1.474</v>
      </c>
      <c r="C34" s="1">
        <f t="shared" si="4"/>
        <v>1.442388870338455</v>
      </c>
      <c r="D34" s="15">
        <f t="shared" si="3"/>
        <v>1.3741836604434199</v>
      </c>
      <c r="E34" s="1">
        <f aca="true" t="shared" si="5" ref="E34:E63">E33+(A34-A33)/D34</f>
        <v>44.814957157935176</v>
      </c>
    </row>
    <row r="35" spans="1:5" ht="15.75">
      <c r="A35" s="1">
        <v>58.38</v>
      </c>
      <c r="B35" s="1">
        <v>1.5</v>
      </c>
      <c r="C35" s="1">
        <f t="shared" si="4"/>
        <v>1.4680100213719387</v>
      </c>
      <c r="D35" s="15">
        <f t="shared" si="3"/>
        <v>1.377567310265889</v>
      </c>
      <c r="E35" s="1">
        <f t="shared" si="5"/>
        <v>45.90383317061472</v>
      </c>
    </row>
    <row r="36" spans="1:5" ht="15.75">
      <c r="A36" s="1">
        <v>61.9</v>
      </c>
      <c r="B36" s="1">
        <v>1.423</v>
      </c>
      <c r="C36" s="1">
        <f t="shared" si="4"/>
        <v>1.3930500902757765</v>
      </c>
      <c r="D36" s="15">
        <f t="shared" si="3"/>
        <v>1.3849403158295475</v>
      </c>
      <c r="E36" s="1">
        <f t="shared" si="5"/>
        <v>48.44545894305214</v>
      </c>
    </row>
    <row r="37" spans="1:5" ht="15.75">
      <c r="A37" s="1">
        <v>63.4</v>
      </c>
      <c r="B37" s="1">
        <v>1.472</v>
      </c>
      <c r="C37" s="1">
        <f t="shared" si="4"/>
        <v>1.4411941919601223</v>
      </c>
      <c r="D37" s="15">
        <f t="shared" si="3"/>
        <v>1.3878548166225466</v>
      </c>
      <c r="E37" s="1">
        <f t="shared" si="5"/>
        <v>49.52626363676669</v>
      </c>
    </row>
    <row r="38" spans="1:5" ht="15.75">
      <c r="A38" s="1">
        <v>64.9</v>
      </c>
      <c r="B38" s="1">
        <v>1.491</v>
      </c>
      <c r="C38" s="1">
        <f t="shared" si="4"/>
        <v>1.4599742323856302</v>
      </c>
      <c r="D38" s="15">
        <f t="shared" si="3"/>
        <v>1.3906415709987627</v>
      </c>
      <c r="E38" s="1">
        <f t="shared" si="5"/>
        <v>50.6049024688582</v>
      </c>
    </row>
    <row r="39" spans="1:5" ht="15.75">
      <c r="A39" s="1">
        <v>66.4</v>
      </c>
      <c r="B39" s="1">
        <v>1.442</v>
      </c>
      <c r="C39" s="1">
        <f t="shared" si="4"/>
        <v>1.4121656893809167</v>
      </c>
      <c r="D39" s="15">
        <f t="shared" si="3"/>
        <v>1.3933059276267485</v>
      </c>
      <c r="E39" s="1">
        <f t="shared" si="5"/>
        <v>51.681478668139135</v>
      </c>
    </row>
    <row r="40" spans="1:5" ht="15.75">
      <c r="A40" s="1">
        <v>72.9</v>
      </c>
      <c r="B40" s="1">
        <v>1.475</v>
      </c>
      <c r="C40" s="1">
        <f t="shared" si="4"/>
        <v>1.4452445750502299</v>
      </c>
      <c r="D40" s="15">
        <f t="shared" si="3"/>
        <v>1.403558736102158</v>
      </c>
      <c r="E40" s="1">
        <f t="shared" si="5"/>
        <v>56.312563803949864</v>
      </c>
    </row>
    <row r="41" spans="1:5" ht="15.75">
      <c r="A41" s="1">
        <v>74.4</v>
      </c>
      <c r="B41" s="1">
        <v>1.526</v>
      </c>
      <c r="C41" s="1">
        <f t="shared" si="4"/>
        <v>1.4953975838003415</v>
      </c>
      <c r="D41" s="15">
        <f t="shared" si="3"/>
        <v>1.405652569649515</v>
      </c>
      <c r="E41" s="1">
        <f t="shared" si="5"/>
        <v>57.37968382520377</v>
      </c>
    </row>
    <row r="42" spans="1:5" ht="15.75">
      <c r="A42" s="1">
        <v>75.9</v>
      </c>
      <c r="B42" s="1">
        <v>1.516</v>
      </c>
      <c r="C42" s="1">
        <f t="shared" si="4"/>
        <v>1.4857787726581002</v>
      </c>
      <c r="D42" s="15">
        <f t="shared" si="3"/>
        <v>1.4076534318152059</v>
      </c>
      <c r="E42" s="1">
        <f t="shared" si="5"/>
        <v>58.445287024185575</v>
      </c>
    </row>
    <row r="43" spans="1:5" ht="15.75">
      <c r="A43" s="1">
        <v>77.4</v>
      </c>
      <c r="B43" s="1">
        <v>1.559</v>
      </c>
      <c r="C43" s="1">
        <f t="shared" si="4"/>
        <v>1.5281073469779614</v>
      </c>
      <c r="D43" s="15">
        <f t="shared" si="3"/>
        <v>1.409565323230847</v>
      </c>
      <c r="E43" s="1">
        <f t="shared" si="5"/>
        <v>59.50944487148695</v>
      </c>
    </row>
    <row r="44" spans="1:5" ht="15.75">
      <c r="A44" s="1">
        <v>78.9</v>
      </c>
      <c r="B44" s="1">
        <v>1.514</v>
      </c>
      <c r="C44" s="1">
        <f t="shared" si="4"/>
        <v>1.4841794632609389</v>
      </c>
      <c r="D44" s="15">
        <f t="shared" si="3"/>
        <v>1.411392083819191</v>
      </c>
      <c r="E44" s="1">
        <f t="shared" si="5"/>
        <v>60.57222538244251</v>
      </c>
    </row>
    <row r="45" spans="1:5" ht="15.75">
      <c r="A45" s="1">
        <v>82.4</v>
      </c>
      <c r="B45" s="1">
        <v>1.422</v>
      </c>
      <c r="C45" s="1">
        <f t="shared" si="4"/>
        <v>1.394386921166692</v>
      </c>
      <c r="D45" s="15">
        <f t="shared" si="3"/>
        <v>1.4153438782894985</v>
      </c>
      <c r="E45" s="1">
        <f t="shared" si="5"/>
        <v>63.04512264344589</v>
      </c>
    </row>
    <row r="46" spans="1:5" ht="15.75">
      <c r="A46" s="1">
        <v>83.9</v>
      </c>
      <c r="B46" s="1">
        <v>1.212</v>
      </c>
      <c r="C46" s="1">
        <f t="shared" si="4"/>
        <v>1.1886092257001342</v>
      </c>
      <c r="D46" s="15">
        <f t="shared" si="3"/>
        <v>1.4169126479950538</v>
      </c>
      <c r="E46" s="1">
        <f t="shared" si="5"/>
        <v>64.10376235713785</v>
      </c>
    </row>
    <row r="47" spans="1:5" ht="15.75">
      <c r="A47" s="1">
        <v>85.4</v>
      </c>
      <c r="B47" s="1">
        <v>1.503</v>
      </c>
      <c r="C47" s="1">
        <f t="shared" si="4"/>
        <v>1.4741722236287143</v>
      </c>
      <c r="D47" s="15">
        <f t="shared" si="3"/>
        <v>1.4184111996883582</v>
      </c>
      <c r="E47" s="1">
        <f t="shared" si="5"/>
        <v>65.16128361777763</v>
      </c>
    </row>
    <row r="48" spans="1:5" ht="15.75">
      <c r="A48" s="1">
        <v>86.9</v>
      </c>
      <c r="B48" s="1">
        <v>1.416</v>
      </c>
      <c r="C48" s="1">
        <f t="shared" si="4"/>
        <v>1.3890096299424044</v>
      </c>
      <c r="D48" s="15">
        <f aca="true" t="shared" si="6" ref="D48:D62">$G$18^(1-$G$20*EXP(-A48/$G$22))*0.6^($G$20*EXP(-A48/$G$22))</f>
        <v>1.4198426053695155</v>
      </c>
      <c r="E48" s="1">
        <f t="shared" si="5"/>
        <v>66.21773874479477</v>
      </c>
    </row>
    <row r="49" spans="1:5" ht="15.75">
      <c r="A49" s="1">
        <v>90.35</v>
      </c>
      <c r="B49" s="1">
        <v>1.415</v>
      </c>
      <c r="C49" s="1">
        <f aca="true" t="shared" si="7" ref="C49:C63">B49*(1+($I$28+$I$29*A49)/(1282900)+($I$30+A49*$I$31-$I$32)/400)</f>
        <v>1.3884165019193382</v>
      </c>
      <c r="D49" s="15">
        <f t="shared" si="6"/>
        <v>1.4228958155615696</v>
      </c>
      <c r="E49" s="1">
        <f t="shared" si="5"/>
        <v>68.64237163939528</v>
      </c>
    </row>
    <row r="50" spans="1:5" ht="15.75">
      <c r="A50" s="1">
        <v>91.9</v>
      </c>
      <c r="B50" s="1">
        <v>1.455</v>
      </c>
      <c r="C50" s="1">
        <f t="shared" si="7"/>
        <v>1.4278441842013196</v>
      </c>
      <c r="D50" s="15">
        <f t="shared" si="6"/>
        <v>1.424165899169112</v>
      </c>
      <c r="E50" s="1">
        <f t="shared" si="5"/>
        <v>69.73072798952578</v>
      </c>
    </row>
    <row r="51" spans="1:5" ht="15.75">
      <c r="A51" s="1">
        <v>93.4</v>
      </c>
      <c r="B51" s="1">
        <v>1.765</v>
      </c>
      <c r="C51" s="1">
        <f t="shared" si="7"/>
        <v>1.7322687289960568</v>
      </c>
      <c r="D51" s="15">
        <f t="shared" si="6"/>
        <v>1.4253388095564714</v>
      </c>
      <c r="E51" s="1">
        <f t="shared" si="5"/>
        <v>70.78310935313065</v>
      </c>
    </row>
    <row r="52" spans="1:5" ht="15.75">
      <c r="A52" s="1">
        <v>106.7</v>
      </c>
      <c r="B52" s="1">
        <v>2.026</v>
      </c>
      <c r="C52" s="1">
        <f t="shared" si="7"/>
        <v>1.9905691813379716</v>
      </c>
      <c r="D52" s="15">
        <f t="shared" si="6"/>
        <v>1.4336779712657974</v>
      </c>
      <c r="E52" s="1">
        <f t="shared" si="5"/>
        <v>80.05994855033015</v>
      </c>
    </row>
    <row r="53" spans="1:5" ht="15.75">
      <c r="A53" s="1">
        <v>105.2</v>
      </c>
      <c r="B53" s="1">
        <v>1.557</v>
      </c>
      <c r="C53" s="1">
        <f t="shared" si="7"/>
        <v>1.5295855491872117</v>
      </c>
      <c r="D53" s="15">
        <f t="shared" si="6"/>
        <v>1.4328992976204629</v>
      </c>
      <c r="E53" s="1">
        <f t="shared" si="5"/>
        <v>79.01311992637105</v>
      </c>
    </row>
    <row r="54" spans="1:5" ht="15.75">
      <c r="A54" s="1">
        <v>103.7</v>
      </c>
      <c r="B54" s="1">
        <v>1.412</v>
      </c>
      <c r="C54" s="1">
        <f t="shared" si="7"/>
        <v>1.3869703409650984</v>
      </c>
      <c r="D54" s="15">
        <f t="shared" si="6"/>
        <v>1.4320837084954208</v>
      </c>
      <c r="E54" s="1">
        <f t="shared" si="5"/>
        <v>77.96569512075271</v>
      </c>
    </row>
    <row r="55" spans="1:5" ht="15.75">
      <c r="A55" s="1">
        <v>102.2</v>
      </c>
      <c r="B55" s="1">
        <v>1.423</v>
      </c>
      <c r="C55" s="1">
        <f t="shared" si="7"/>
        <v>1.3976057839417348</v>
      </c>
      <c r="D55" s="15">
        <f t="shared" si="6"/>
        <v>1.431229476602479</v>
      </c>
      <c r="E55" s="1">
        <f t="shared" si="5"/>
        <v>76.91764515775114</v>
      </c>
    </row>
    <row r="56" spans="1:5" ht="15.75">
      <c r="A56" s="1">
        <v>132.75</v>
      </c>
      <c r="B56" s="1">
        <v>1.453</v>
      </c>
      <c r="C56" s="1">
        <f t="shared" si="7"/>
        <v>1.4305967348436641</v>
      </c>
      <c r="D56" s="15">
        <f t="shared" si="6"/>
        <v>1.442745650030789</v>
      </c>
      <c r="E56" s="1">
        <f t="shared" si="5"/>
        <v>98.09254871705006</v>
      </c>
    </row>
    <row r="57" spans="1:5" ht="15.75">
      <c r="A57" s="1">
        <v>135.79</v>
      </c>
      <c r="B57" s="1">
        <v>1.379</v>
      </c>
      <c r="C57" s="1">
        <f t="shared" si="7"/>
        <v>1.3580707425270262</v>
      </c>
      <c r="D57" s="15">
        <f t="shared" si="6"/>
        <v>1.4434015922104468</v>
      </c>
      <c r="E57" s="1">
        <f t="shared" si="5"/>
        <v>100.19868467838324</v>
      </c>
    </row>
    <row r="58" spans="1:5" ht="15.75">
      <c r="A58" s="1">
        <v>138.85</v>
      </c>
      <c r="B58" s="1">
        <v>1.518</v>
      </c>
      <c r="C58" s="1">
        <f t="shared" si="7"/>
        <v>1.4953301316260639</v>
      </c>
      <c r="D58" s="15">
        <f t="shared" si="6"/>
        <v>1.444002089273561</v>
      </c>
      <c r="E58" s="1">
        <f t="shared" si="5"/>
        <v>102.31779518572289</v>
      </c>
    </row>
    <row r="59" spans="1:5" ht="15.75">
      <c r="A59" s="1">
        <v>140.37</v>
      </c>
      <c r="B59" s="1">
        <v>1.402</v>
      </c>
      <c r="C59" s="1">
        <f t="shared" si="7"/>
        <v>1.3812317718299392</v>
      </c>
      <c r="D59" s="15">
        <f t="shared" si="6"/>
        <v>1.444279779947634</v>
      </c>
      <c r="E59" s="1">
        <f t="shared" si="5"/>
        <v>103.37022285320371</v>
      </c>
    </row>
    <row r="60" spans="1:5" ht="15.75">
      <c r="A60" s="1">
        <v>142.45</v>
      </c>
      <c r="B60" s="1">
        <v>1.497</v>
      </c>
      <c r="C60" s="1">
        <f t="shared" si="7"/>
        <v>1.4750718697099825</v>
      </c>
      <c r="D60" s="15">
        <f t="shared" si="6"/>
        <v>1.4446391015877653</v>
      </c>
      <c r="E60" s="1">
        <f t="shared" si="5"/>
        <v>104.81002882115371</v>
      </c>
    </row>
    <row r="61" spans="1:5" ht="15.75">
      <c r="A61" s="1">
        <v>145.39</v>
      </c>
      <c r="B61" s="1">
        <v>1.517</v>
      </c>
      <c r="C61" s="1">
        <f t="shared" si="7"/>
        <v>1.4951332138784452</v>
      </c>
      <c r="D61" s="15">
        <f t="shared" si="6"/>
        <v>1.4451088910818792</v>
      </c>
      <c r="E61" s="1">
        <f t="shared" si="5"/>
        <v>106.84447758701728</v>
      </c>
    </row>
    <row r="62" spans="1:5" ht="15.75">
      <c r="A62" s="1">
        <v>148.24</v>
      </c>
      <c r="B62" s="1">
        <v>1.566</v>
      </c>
      <c r="C62" s="1">
        <f t="shared" si="7"/>
        <v>1.5437814567305002</v>
      </c>
      <c r="D62" s="15">
        <f t="shared" si="6"/>
        <v>1.4455250264875816</v>
      </c>
      <c r="E62" s="1">
        <f t="shared" si="5"/>
        <v>108.81607956399938</v>
      </c>
    </row>
    <row r="63" spans="1:5" ht="15.75">
      <c r="A63" s="1">
        <v>149.93</v>
      </c>
      <c r="B63" s="1">
        <v>1.566</v>
      </c>
      <c r="C63" s="1">
        <f t="shared" si="7"/>
        <v>1.5439917004492487</v>
      </c>
      <c r="D63" s="15">
        <f>$G$18^(1-$G$20*EXP(-A63/$G$22))*0.6^($G$20*EXP(-A63/$G$22))</f>
        <v>1.4457548914290768</v>
      </c>
      <c r="E63" s="1">
        <f t="shared" si="5"/>
        <v>109.98501906406186</v>
      </c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4</v>
      </c>
      <c r="C3" s="1">
        <v>0</v>
      </c>
      <c r="E3" s="2"/>
      <c r="F3" s="4">
        <f>1000*1/SLOPE(C3:C9,B3:B9)</f>
        <v>108.41725384565285</v>
      </c>
      <c r="G3" s="1">
        <f>INTERCEPT(B4:B6,A4:A6)</f>
        <v>12.93052631578947</v>
      </c>
    </row>
    <row r="4" spans="1:9" ht="15.75">
      <c r="A4" s="1">
        <v>99.4</v>
      </c>
      <c r="B4" s="1">
        <v>14.5</v>
      </c>
      <c r="C4" s="1">
        <f>LN($G$18+$G$20*A4)/$G$20-LN($G$18)/$G$20</f>
        <v>78.25566725007829</v>
      </c>
      <c r="E4" s="5">
        <f>1000*1/SLOPE(C3:C4,B3:B4)</f>
        <v>134.1755858581539</v>
      </c>
      <c r="F4" s="5" t="s">
        <v>7</v>
      </c>
      <c r="I4" s="6">
        <f>SLOPE(E4:E6,A4:A6)*1000</f>
        <v>-1972.6134109897746</v>
      </c>
    </row>
    <row r="5" spans="1:9" ht="15.75">
      <c r="A5" s="1">
        <v>156.4</v>
      </c>
      <c r="B5" s="1">
        <v>15.4</v>
      </c>
      <c r="C5" s="1">
        <f>LN($G$18+$G$20*A5)/$G$20-LN($G$18)/$G$20</f>
        <v>119.66044594701762</v>
      </c>
      <c r="E5" s="5">
        <f>1000*1/SLOPE(C4:C5,B4:B5)</f>
        <v>21.736621431736417</v>
      </c>
      <c r="F5" s="7">
        <f>CORREL(C3:C9,B3:B9)</f>
        <v>0.9619962305357859</v>
      </c>
      <c r="I5" s="6"/>
    </row>
    <row r="6" ht="15.75">
      <c r="E6" s="2"/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76.56119979824588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0.9561371683345516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1.2042428183925373</v>
      </c>
      <c r="E16" s="1">
        <v>0</v>
      </c>
    </row>
    <row r="17" spans="1:7" ht="15.75">
      <c r="A17" s="1">
        <v>1.1</v>
      </c>
      <c r="B17" s="1">
        <v>1.033</v>
      </c>
      <c r="C17" s="1">
        <f aca="true" t="shared" si="0" ref="C17:C32">B17*(1+($I$28+$I$29*A17)/(1282900)+($I$30+A17*$I$31-$I$32)/400)</f>
        <v>1.0059155242706526</v>
      </c>
      <c r="D17" s="15">
        <f aca="true" t="shared" si="1" ref="D17:D32">G$18+G$20*A17</f>
        <v>1.2057287104359902</v>
      </c>
      <c r="E17" s="1">
        <f>E16+(A17-A16)/D17</f>
        <v>0.9123113603243646</v>
      </c>
      <c r="G17" s="2" t="s">
        <v>14</v>
      </c>
    </row>
    <row r="18" spans="1:7" ht="15.75">
      <c r="A18" s="1">
        <v>2.2</v>
      </c>
      <c r="B18" s="1">
        <v>1.219</v>
      </c>
      <c r="C18" s="1">
        <f t="shared" si="0"/>
        <v>1.1872972791450747</v>
      </c>
      <c r="D18" s="15">
        <f t="shared" si="1"/>
        <v>1.207214602479443</v>
      </c>
      <c r="E18" s="1">
        <f aca="true" t="shared" si="2" ref="E18:E33">E17+(A18-A17)/D18</f>
        <v>1.8234998082943943</v>
      </c>
      <c r="G18" s="1">
        <f>INTERCEPT(C16:C999,A16:A999)</f>
        <v>1.2042428183925373</v>
      </c>
    </row>
    <row r="19" spans="1:7" ht="15.75">
      <c r="A19" s="1">
        <v>3.7</v>
      </c>
      <c r="B19" s="1">
        <v>1.222</v>
      </c>
      <c r="C19" s="1">
        <f t="shared" si="0"/>
        <v>1.1905726712102818</v>
      </c>
      <c r="D19" s="15">
        <f t="shared" si="1"/>
        <v>1.2092408189023331</v>
      </c>
      <c r="E19" s="1">
        <f t="shared" si="2"/>
        <v>3.0639475144523773</v>
      </c>
      <c r="G19" s="2" t="s">
        <v>15</v>
      </c>
    </row>
    <row r="20" spans="1:7" ht="15.75">
      <c r="A20" s="1">
        <v>5.1</v>
      </c>
      <c r="B20" s="1">
        <v>1.223</v>
      </c>
      <c r="C20" s="1">
        <f t="shared" si="0"/>
        <v>1.1918770758194703</v>
      </c>
      <c r="D20" s="15">
        <f t="shared" si="1"/>
        <v>1.211131954230364</v>
      </c>
      <c r="E20" s="1">
        <f t="shared" si="2"/>
        <v>4.219890923516879</v>
      </c>
      <c r="G20" s="13">
        <f>SLOPE(C16:C999,A16:A999)</f>
        <v>0.001350810948593469</v>
      </c>
    </row>
    <row r="21" spans="1:5" ht="15.75">
      <c r="A21" s="1">
        <v>8.1</v>
      </c>
      <c r="B21" s="1">
        <v>1.258</v>
      </c>
      <c r="C21" s="1">
        <f t="shared" si="0"/>
        <v>1.2267140453526213</v>
      </c>
      <c r="D21" s="15">
        <f t="shared" si="1"/>
        <v>1.2151843870761445</v>
      </c>
      <c r="E21" s="1">
        <f t="shared" si="2"/>
        <v>6.688652069484448</v>
      </c>
    </row>
    <row r="22" spans="1:5" ht="15.75">
      <c r="A22" s="1">
        <v>11.1</v>
      </c>
      <c r="B22" s="1">
        <v>1.223</v>
      </c>
      <c r="C22" s="1">
        <f t="shared" si="0"/>
        <v>1.1932918867659918</v>
      </c>
      <c r="D22" s="15">
        <f t="shared" si="1"/>
        <v>1.2192368199219248</v>
      </c>
      <c r="E22" s="1">
        <f t="shared" si="2"/>
        <v>9.14920768179946</v>
      </c>
    </row>
    <row r="23" spans="1:5" ht="15.75">
      <c r="A23" s="1">
        <v>13.7</v>
      </c>
      <c r="B23" s="1">
        <v>1.224</v>
      </c>
      <c r="C23" s="1">
        <f t="shared" si="0"/>
        <v>1.1948811816251914</v>
      </c>
      <c r="D23" s="15">
        <f t="shared" si="1"/>
        <v>1.2227489283882678</v>
      </c>
      <c r="E23" s="1">
        <f t="shared" si="2"/>
        <v>11.27556407405336</v>
      </c>
    </row>
    <row r="24" spans="1:5" ht="15.75">
      <c r="A24" s="1">
        <v>14.6</v>
      </c>
      <c r="B24" s="1">
        <v>1.31</v>
      </c>
      <c r="C24" s="1">
        <f t="shared" si="0"/>
        <v>1.2790625699332918</v>
      </c>
      <c r="D24" s="15">
        <f t="shared" si="1"/>
        <v>1.223964658242002</v>
      </c>
      <c r="E24" s="1">
        <f t="shared" si="2"/>
        <v>12.010879423184996</v>
      </c>
    </row>
    <row r="25" spans="1:5" ht="15.75">
      <c r="A25" s="1">
        <v>17.6</v>
      </c>
      <c r="B25" s="1">
        <v>1.21</v>
      </c>
      <c r="C25" s="1">
        <f t="shared" si="0"/>
        <v>1.1821240918527518</v>
      </c>
      <c r="D25" s="15">
        <f t="shared" si="1"/>
        <v>1.2280170910877823</v>
      </c>
      <c r="E25" s="1">
        <f t="shared" si="2"/>
        <v>14.453842165130704</v>
      </c>
    </row>
    <row r="26" spans="1:7" ht="15.75">
      <c r="A26" s="1">
        <v>20.6</v>
      </c>
      <c r="B26" s="1">
        <v>1.199</v>
      </c>
      <c r="C26" s="1">
        <f t="shared" si="0"/>
        <v>1.172071032635718</v>
      </c>
      <c r="D26" s="15">
        <f t="shared" si="1"/>
        <v>1.2320695239335628</v>
      </c>
      <c r="E26" s="1">
        <f t="shared" si="2"/>
        <v>16.88876969293941</v>
      </c>
      <c r="G26" s="14" t="s">
        <v>17</v>
      </c>
    </row>
    <row r="27" spans="1:5" ht="15.75">
      <c r="A27" s="1">
        <v>21.7</v>
      </c>
      <c r="B27" s="1">
        <v>1.218</v>
      </c>
      <c r="C27" s="1">
        <f t="shared" si="0"/>
        <v>1.1909026232834854</v>
      </c>
      <c r="D27" s="15">
        <f t="shared" si="1"/>
        <v>1.2335554159770157</v>
      </c>
      <c r="E27" s="1">
        <f t="shared" si="2"/>
        <v>17.780501013440126</v>
      </c>
    </row>
    <row r="28" spans="1:9" ht="15.75">
      <c r="A28" s="1">
        <v>27.1</v>
      </c>
      <c r="B28" s="1">
        <v>1.269</v>
      </c>
      <c r="C28" s="1">
        <f t="shared" si="0"/>
        <v>1.2420892269411872</v>
      </c>
      <c r="D28" s="15">
        <f t="shared" si="1"/>
        <v>1.2408497950994204</v>
      </c>
      <c r="E28" s="1">
        <f t="shared" si="2"/>
        <v>22.1323573149253</v>
      </c>
      <c r="G28" s="2" t="s">
        <v>18</v>
      </c>
      <c r="I28" s="1">
        <v>1371</v>
      </c>
    </row>
    <row r="29" spans="1:9" ht="15.75">
      <c r="A29" s="1">
        <v>30.1</v>
      </c>
      <c r="B29" s="1">
        <v>1.296</v>
      </c>
      <c r="C29" s="1">
        <f t="shared" si="0"/>
        <v>1.269266287304374</v>
      </c>
      <c r="D29" s="15">
        <f t="shared" si="1"/>
        <v>1.2449022279452007</v>
      </c>
      <c r="E29" s="1">
        <f t="shared" si="2"/>
        <v>24.5421851171871</v>
      </c>
      <c r="G29" s="2" t="s">
        <v>19</v>
      </c>
      <c r="I29" s="1">
        <v>1.8</v>
      </c>
    </row>
    <row r="30" spans="1:9" ht="15.75">
      <c r="A30" s="1">
        <v>31.6</v>
      </c>
      <c r="B30" s="1">
        <v>1.291</v>
      </c>
      <c r="C30" s="1">
        <f t="shared" si="0"/>
        <v>1.2647427955838833</v>
      </c>
      <c r="D30" s="15">
        <f t="shared" si="1"/>
        <v>1.246928444368091</v>
      </c>
      <c r="E30" s="1">
        <f t="shared" si="2"/>
        <v>25.74514107410262</v>
      </c>
      <c r="G30" s="2" t="s">
        <v>20</v>
      </c>
      <c r="I30" s="1">
        <v>4</v>
      </c>
    </row>
    <row r="31" spans="1:9" ht="15.75">
      <c r="A31" s="1">
        <v>34.89</v>
      </c>
      <c r="B31" s="1">
        <v>1.291</v>
      </c>
      <c r="C31" s="1">
        <f t="shared" si="0"/>
        <v>1.2655617181603545</v>
      </c>
      <c r="D31" s="15">
        <f t="shared" si="1"/>
        <v>1.2513726123889635</v>
      </c>
      <c r="E31" s="1">
        <f t="shared" si="2"/>
        <v>28.37425407164469</v>
      </c>
      <c r="G31" s="2" t="s">
        <v>21</v>
      </c>
      <c r="I31" s="1">
        <f>F9/1000</f>
        <v>0.07656119979824588</v>
      </c>
    </row>
    <row r="32" spans="1:9" ht="15.75">
      <c r="A32" s="1">
        <v>37.89</v>
      </c>
      <c r="B32" s="1">
        <v>1.282</v>
      </c>
      <c r="C32" s="1">
        <f t="shared" si="0"/>
        <v>1.2574805892210246</v>
      </c>
      <c r="D32" s="15">
        <f t="shared" si="1"/>
        <v>1.255425045234744</v>
      </c>
      <c r="E32" s="1">
        <f t="shared" si="2"/>
        <v>30.76388299563915</v>
      </c>
      <c r="G32" s="2" t="s">
        <v>22</v>
      </c>
      <c r="I32" s="1">
        <v>15</v>
      </c>
    </row>
    <row r="33" spans="1:5" ht="15.75">
      <c r="A33" s="1">
        <v>39.39</v>
      </c>
      <c r="B33" s="1">
        <v>1.311</v>
      </c>
      <c r="C33" s="1">
        <f aca="true" t="shared" si="3" ref="C33:C48">B33*(1+($I$28+$I$29*A33)/(1282900)+($I$30+A33*$I$31-$I$32)/400)</f>
        <v>1.2863050911011118</v>
      </c>
      <c r="D33" s="15">
        <f aca="true" t="shared" si="4" ref="D33:D48">G$18+G$20*A33</f>
        <v>1.257451261657634</v>
      </c>
      <c r="E33" s="1">
        <f t="shared" si="2"/>
        <v>31.956772172133057</v>
      </c>
    </row>
    <row r="34" spans="1:5" ht="15.75">
      <c r="A34" s="1">
        <v>40.9</v>
      </c>
      <c r="B34" s="1">
        <v>1.312</v>
      </c>
      <c r="C34" s="1">
        <f t="shared" si="3"/>
        <v>1.2876682263674848</v>
      </c>
      <c r="D34" s="15">
        <f t="shared" si="4"/>
        <v>1.25949098619001</v>
      </c>
      <c r="E34" s="1">
        <f aca="true" t="shared" si="5" ref="E34:E49">E33+(A34-A33)/D34</f>
        <v>33.15566920002508</v>
      </c>
    </row>
    <row r="35" spans="1:5" ht="15.75">
      <c r="A35" s="1">
        <v>47.6</v>
      </c>
      <c r="B35" s="1">
        <v>1.311</v>
      </c>
      <c r="C35" s="1">
        <f t="shared" si="3"/>
        <v>1.2883803226095343</v>
      </c>
      <c r="D35" s="15">
        <f t="shared" si="4"/>
        <v>1.2685414195455864</v>
      </c>
      <c r="E35" s="1">
        <f t="shared" si="5"/>
        <v>38.43732567317363</v>
      </c>
    </row>
    <row r="36" spans="1:5" ht="15.75">
      <c r="A36" s="1">
        <v>50.6</v>
      </c>
      <c r="B36" s="1">
        <v>1.297</v>
      </c>
      <c r="C36" s="1">
        <f t="shared" si="3"/>
        <v>1.2753720836494498</v>
      </c>
      <c r="D36" s="15">
        <f t="shared" si="4"/>
        <v>1.272593852391367</v>
      </c>
      <c r="E36" s="1">
        <f t="shared" si="5"/>
        <v>40.79471565613058</v>
      </c>
    </row>
    <row r="37" spans="1:5" ht="15.75">
      <c r="A37" s="1">
        <v>51.6</v>
      </c>
      <c r="B37" s="1">
        <v>1.254</v>
      </c>
      <c r="C37" s="1">
        <f t="shared" si="3"/>
        <v>1.2333309020943455</v>
      </c>
      <c r="D37" s="15">
        <f t="shared" si="4"/>
        <v>1.2739446633399603</v>
      </c>
      <c r="E37" s="1">
        <f t="shared" si="5"/>
        <v>41.57967910766563</v>
      </c>
    </row>
    <row r="38" spans="1:5" ht="15.75">
      <c r="A38" s="1">
        <v>52.6</v>
      </c>
      <c r="B38" s="1">
        <v>1.495</v>
      </c>
      <c r="C38" s="1">
        <f t="shared" si="3"/>
        <v>1.4706468564241624</v>
      </c>
      <c r="D38" s="15">
        <f t="shared" si="4"/>
        <v>1.2752954742885538</v>
      </c>
      <c r="E38" s="1">
        <f t="shared" si="5"/>
        <v>42.363811114844495</v>
      </c>
    </row>
    <row r="39" spans="1:5" ht="15.75">
      <c r="A39" s="1">
        <v>55.6</v>
      </c>
      <c r="B39" s="1">
        <v>1.294</v>
      </c>
      <c r="C39" s="1">
        <f t="shared" si="3"/>
        <v>1.2736695649474932</v>
      </c>
      <c r="D39" s="15">
        <f t="shared" si="4"/>
        <v>1.279347907134334</v>
      </c>
      <c r="E39" s="1">
        <f t="shared" si="5"/>
        <v>44.7087557411423</v>
      </c>
    </row>
    <row r="40" spans="1:5" ht="15.75">
      <c r="A40" s="1">
        <v>58.6</v>
      </c>
      <c r="B40" s="1">
        <v>1.253</v>
      </c>
      <c r="C40" s="1">
        <f t="shared" si="3"/>
        <v>1.2340384866743412</v>
      </c>
      <c r="D40" s="15">
        <f t="shared" si="4"/>
        <v>1.2834003399801146</v>
      </c>
      <c r="E40" s="1">
        <f t="shared" si="5"/>
        <v>47.04629602888017</v>
      </c>
    </row>
    <row r="41" spans="1:5" ht="15.75">
      <c r="A41" s="1">
        <v>61.2</v>
      </c>
      <c r="B41" s="1">
        <v>1.313</v>
      </c>
      <c r="C41" s="1">
        <f t="shared" si="3"/>
        <v>1.293788714535145</v>
      </c>
      <c r="D41" s="15">
        <f t="shared" si="4"/>
        <v>1.2869124484464576</v>
      </c>
      <c r="E41" s="1">
        <f t="shared" si="5"/>
        <v>49.06663548797755</v>
      </c>
    </row>
    <row r="42" spans="1:5" ht="15.75">
      <c r="A42" s="1">
        <v>63.6</v>
      </c>
      <c r="B42" s="1">
        <v>1.307</v>
      </c>
      <c r="C42" s="1">
        <f t="shared" si="3"/>
        <v>1.2884812981932194</v>
      </c>
      <c r="D42" s="15">
        <f t="shared" si="4"/>
        <v>1.290154394723082</v>
      </c>
      <c r="E42" s="1">
        <f t="shared" si="5"/>
        <v>50.926877959588964</v>
      </c>
    </row>
    <row r="43" spans="1:5" ht="15.75">
      <c r="A43" s="1">
        <v>66.6</v>
      </c>
      <c r="B43" s="1">
        <v>1.301</v>
      </c>
      <c r="C43" s="1">
        <f t="shared" si="3"/>
        <v>1.2833188334552175</v>
      </c>
      <c r="D43" s="15">
        <f t="shared" si="4"/>
        <v>1.2942068275688623</v>
      </c>
      <c r="E43" s="1">
        <f t="shared" si="5"/>
        <v>53.2449000377412</v>
      </c>
    </row>
    <row r="44" spans="1:5" ht="15.75">
      <c r="A44" s="1">
        <v>68.1</v>
      </c>
      <c r="B44" s="1">
        <v>1.326</v>
      </c>
      <c r="C44" s="1">
        <f t="shared" si="3"/>
        <v>1.3083625636508878</v>
      </c>
      <c r="D44" s="15">
        <f t="shared" si="4"/>
        <v>1.2962330439917527</v>
      </c>
      <c r="E44" s="1">
        <f t="shared" si="5"/>
        <v>54.40209936000254</v>
      </c>
    </row>
    <row r="45" spans="1:5" ht="15.75">
      <c r="A45" s="1">
        <v>69.6</v>
      </c>
      <c r="B45" s="1">
        <v>1.306</v>
      </c>
      <c r="C45" s="1">
        <f t="shared" si="3"/>
        <v>1.2890062954242978</v>
      </c>
      <c r="D45" s="15">
        <f t="shared" si="4"/>
        <v>1.2982592604146428</v>
      </c>
      <c r="E45" s="1">
        <f t="shared" si="5"/>
        <v>55.55749262060668</v>
      </c>
    </row>
    <row r="46" spans="1:5" ht="15.75">
      <c r="A46" s="1">
        <v>76.1</v>
      </c>
      <c r="B46" s="1">
        <v>1.443</v>
      </c>
      <c r="C46" s="1">
        <f t="shared" si="3"/>
        <v>1.4260320725468705</v>
      </c>
      <c r="D46" s="15">
        <f t="shared" si="4"/>
        <v>1.3070395315805003</v>
      </c>
      <c r="E46" s="1">
        <f t="shared" si="5"/>
        <v>60.53056332194963</v>
      </c>
    </row>
    <row r="47" spans="1:5" ht="15.75">
      <c r="A47" s="1">
        <v>77.6</v>
      </c>
      <c r="B47" s="1">
        <v>1.392</v>
      </c>
      <c r="C47" s="1">
        <f t="shared" si="3"/>
        <v>1.3760343496820877</v>
      </c>
      <c r="D47" s="15">
        <f t="shared" si="4"/>
        <v>1.3090657480033905</v>
      </c>
      <c r="E47" s="1">
        <f t="shared" si="5"/>
        <v>61.67641867893825</v>
      </c>
    </row>
    <row r="48" spans="1:5" ht="15.75">
      <c r="A48" s="1">
        <v>79.1</v>
      </c>
      <c r="B48" s="1">
        <v>1.443</v>
      </c>
      <c r="C48" s="1">
        <f t="shared" si="3"/>
        <v>1.4268667300267683</v>
      </c>
      <c r="D48" s="15">
        <f t="shared" si="4"/>
        <v>1.3110919644262806</v>
      </c>
      <c r="E48" s="1">
        <f t="shared" si="5"/>
        <v>62.82050318307628</v>
      </c>
    </row>
    <row r="49" spans="1:5" ht="15.75">
      <c r="A49" s="1">
        <v>82.6</v>
      </c>
      <c r="B49" s="1">
        <v>1.292</v>
      </c>
      <c r="C49" s="1">
        <f aca="true" t="shared" si="6" ref="C49:C64">B49*(1+($I$28+$I$29*A49)/(1282900)+($I$30+A49*$I$31-$I$32)/400)</f>
        <v>1.2784268345363488</v>
      </c>
      <c r="D49" s="15">
        <f aca="true" t="shared" si="7" ref="D49:D64">G$18+G$20*A49</f>
        <v>1.315819802746358</v>
      </c>
      <c r="E49" s="1">
        <f t="shared" si="5"/>
        <v>65.48044187125748</v>
      </c>
    </row>
    <row r="50" spans="1:5" ht="15.75">
      <c r="A50" s="1">
        <v>84.1</v>
      </c>
      <c r="B50" s="1">
        <v>1.358</v>
      </c>
      <c r="C50" s="1">
        <f t="shared" si="6"/>
        <v>1.3441262144646713</v>
      </c>
      <c r="D50" s="15">
        <f t="shared" si="7"/>
        <v>1.317846019169248</v>
      </c>
      <c r="E50" s="1">
        <f aca="true" t="shared" si="8" ref="E50:E65">E49+(A50-A49)/D50</f>
        <v>66.61866286079736</v>
      </c>
    </row>
    <row r="51" spans="1:5" ht="15.75">
      <c r="A51" s="1">
        <v>87.1</v>
      </c>
      <c r="B51" s="1">
        <v>1.345</v>
      </c>
      <c r="C51" s="1">
        <f t="shared" si="6"/>
        <v>1.332036999339735</v>
      </c>
      <c r="D51" s="15">
        <f t="shared" si="7"/>
        <v>1.3218984520150285</v>
      </c>
      <c r="E51" s="1">
        <f t="shared" si="8"/>
        <v>68.88812614326582</v>
      </c>
    </row>
    <row r="52" spans="1:5" ht="15.75">
      <c r="A52" s="1">
        <v>88.6</v>
      </c>
      <c r="B52" s="1">
        <v>1.341</v>
      </c>
      <c r="C52" s="1">
        <f t="shared" si="6"/>
        <v>1.3284633804256987</v>
      </c>
      <c r="D52" s="15">
        <f t="shared" si="7"/>
        <v>1.3239246684379187</v>
      </c>
      <c r="E52" s="1">
        <f t="shared" si="8"/>
        <v>70.02112112081981</v>
      </c>
    </row>
    <row r="53" spans="1:5" ht="15.75">
      <c r="A53" s="1">
        <v>90.6</v>
      </c>
      <c r="B53" s="1">
        <v>1.407</v>
      </c>
      <c r="C53" s="1">
        <f t="shared" si="6"/>
        <v>1.3943889218749084</v>
      </c>
      <c r="D53" s="15">
        <f t="shared" si="7"/>
        <v>1.3266262903351056</v>
      </c>
      <c r="E53" s="1">
        <f t="shared" si="8"/>
        <v>71.52870469169477</v>
      </c>
    </row>
    <row r="54" spans="1:5" ht="15.75">
      <c r="A54" s="1">
        <v>93.6</v>
      </c>
      <c r="B54" s="1">
        <v>1.38</v>
      </c>
      <c r="C54" s="1">
        <f t="shared" si="6"/>
        <v>1.3684291426388495</v>
      </c>
      <c r="D54" s="15">
        <f t="shared" si="7"/>
        <v>1.330678723180886</v>
      </c>
      <c r="E54" s="1">
        <f t="shared" si="8"/>
        <v>73.7831932829219</v>
      </c>
    </row>
    <row r="55" spans="1:5" ht="15.75">
      <c r="A55" s="1">
        <v>96.6</v>
      </c>
      <c r="B55" s="1">
        <v>1.319</v>
      </c>
      <c r="C55" s="1">
        <f t="shared" si="6"/>
        <v>1.308703541694541</v>
      </c>
      <c r="D55" s="15">
        <f t="shared" si="7"/>
        <v>1.3347311560266664</v>
      </c>
      <c r="E55" s="1">
        <f t="shared" si="8"/>
        <v>76.03083692745226</v>
      </c>
    </row>
    <row r="56" spans="1:5" ht="15.75">
      <c r="A56" s="1">
        <v>99.15</v>
      </c>
      <c r="B56" s="1">
        <v>1.369</v>
      </c>
      <c r="C56" s="1">
        <f t="shared" si="6"/>
        <v>1.3589863049951592</v>
      </c>
      <c r="D56" s="15">
        <f t="shared" si="7"/>
        <v>1.3381757239455798</v>
      </c>
      <c r="E56" s="1">
        <f t="shared" si="8"/>
        <v>77.93641625785693</v>
      </c>
    </row>
    <row r="57" spans="1:5" ht="15.75">
      <c r="A57" s="1">
        <v>101.6</v>
      </c>
      <c r="B57" s="1">
        <v>1.452</v>
      </c>
      <c r="C57" s="1">
        <f t="shared" si="6"/>
        <v>1.442065081049866</v>
      </c>
      <c r="D57" s="15">
        <f t="shared" si="7"/>
        <v>1.3414852107696338</v>
      </c>
      <c r="E57" s="1">
        <f t="shared" si="8"/>
        <v>79.76275021989471</v>
      </c>
    </row>
    <row r="58" spans="1:5" ht="15.75">
      <c r="A58" s="1">
        <v>104.6</v>
      </c>
      <c r="B58" s="1">
        <v>1.401</v>
      </c>
      <c r="C58" s="1">
        <f t="shared" si="6"/>
        <v>1.392224398729638</v>
      </c>
      <c r="D58" s="15">
        <f t="shared" si="7"/>
        <v>1.345537643615414</v>
      </c>
      <c r="E58" s="1">
        <f t="shared" si="8"/>
        <v>81.99234224523494</v>
      </c>
    </row>
    <row r="59" spans="1:5" ht="15.75">
      <c r="A59" s="1">
        <v>107.6</v>
      </c>
      <c r="B59" s="1">
        <v>1.469</v>
      </c>
      <c r="C59" s="1">
        <f t="shared" si="6"/>
        <v>1.460648155835093</v>
      </c>
      <c r="D59" s="15">
        <f t="shared" si="7"/>
        <v>1.3495900764611946</v>
      </c>
      <c r="E59" s="1">
        <f t="shared" si="8"/>
        <v>84.21523944366899</v>
      </c>
    </row>
    <row r="60" spans="1:5" ht="15.75">
      <c r="A60" s="1">
        <v>108.75</v>
      </c>
      <c r="B60" s="1">
        <v>1.328</v>
      </c>
      <c r="C60" s="1">
        <f t="shared" si="6"/>
        <v>1.3207442498565778</v>
      </c>
      <c r="D60" s="15">
        <f t="shared" si="7"/>
        <v>1.3511435090520771</v>
      </c>
      <c r="E60" s="1">
        <f t="shared" si="8"/>
        <v>85.06637035041243</v>
      </c>
    </row>
    <row r="61" spans="1:5" ht="15.75">
      <c r="A61" s="1">
        <v>111.1</v>
      </c>
      <c r="B61" s="1">
        <v>1.71</v>
      </c>
      <c r="C61" s="1">
        <f t="shared" si="6"/>
        <v>1.7014319201518455</v>
      </c>
      <c r="D61" s="15">
        <f t="shared" si="7"/>
        <v>1.3543179147812716</v>
      </c>
      <c r="E61" s="1">
        <f t="shared" si="8"/>
        <v>86.80156116074704</v>
      </c>
    </row>
    <row r="62" spans="1:5" ht="15.75">
      <c r="A62" s="1">
        <v>114.1</v>
      </c>
      <c r="B62" s="1">
        <v>1.384</v>
      </c>
      <c r="C62" s="1">
        <f t="shared" si="6"/>
        <v>1.377865897758697</v>
      </c>
      <c r="D62" s="15">
        <f t="shared" si="7"/>
        <v>1.358370347627052</v>
      </c>
      <c r="E62" s="1">
        <f t="shared" si="8"/>
        <v>89.01008993586402</v>
      </c>
    </row>
    <row r="63" spans="1:5" ht="15.75">
      <c r="A63" s="1">
        <v>115.6</v>
      </c>
      <c r="B63" s="1">
        <v>1.419</v>
      </c>
      <c r="C63" s="1">
        <f t="shared" si="6"/>
        <v>1.4131211600621505</v>
      </c>
      <c r="D63" s="15">
        <f t="shared" si="7"/>
        <v>1.3603965640499422</v>
      </c>
      <c r="E63" s="1">
        <f t="shared" si="8"/>
        <v>90.1127095981296</v>
      </c>
    </row>
    <row r="64" spans="1:5" ht="15.75">
      <c r="A64" s="1">
        <v>116.9</v>
      </c>
      <c r="B64" s="1">
        <v>1.16</v>
      </c>
      <c r="C64" s="1">
        <f t="shared" si="6"/>
        <v>1.1554849345511018</v>
      </c>
      <c r="D64" s="15">
        <f t="shared" si="7"/>
        <v>1.3621526182831138</v>
      </c>
      <c r="E64" s="1">
        <f t="shared" si="8"/>
        <v>91.0670813642233</v>
      </c>
    </row>
    <row r="65" spans="1:5" ht="15.75">
      <c r="A65" s="1">
        <v>120.6</v>
      </c>
      <c r="B65" s="1">
        <v>1.41</v>
      </c>
      <c r="C65" s="1">
        <f aca="true" t="shared" si="9" ref="C65:C80">B65*(1+($I$28+$I$29*A65)/(1282900)+($I$30+A65*$I$31-$I$32)/400)</f>
        <v>1.4055177293715548</v>
      </c>
      <c r="D65" s="15">
        <f aca="true" t="shared" si="10" ref="D65:D80">G$18+G$20*A65</f>
        <v>1.3671506187929097</v>
      </c>
      <c r="E65" s="1">
        <f t="shared" si="8"/>
        <v>93.77344008515692</v>
      </c>
    </row>
    <row r="66" spans="1:5" ht="15.75">
      <c r="A66" s="1">
        <v>123.6</v>
      </c>
      <c r="B66" s="1">
        <v>1.376</v>
      </c>
      <c r="C66" s="1">
        <f t="shared" si="9"/>
        <v>1.3724217159527865</v>
      </c>
      <c r="D66" s="15">
        <f t="shared" si="10"/>
        <v>1.3712030516386902</v>
      </c>
      <c r="E66" s="1">
        <f aca="true" t="shared" si="11" ref="E66:E81">E65+(A66-A65)/D66</f>
        <v>95.96129986012954</v>
      </c>
    </row>
    <row r="67" spans="1:5" ht="15.75">
      <c r="A67" s="1">
        <v>125.1</v>
      </c>
      <c r="B67" s="1">
        <v>1.316</v>
      </c>
      <c r="C67" s="1">
        <f t="shared" si="9"/>
        <v>1.3129583449639144</v>
      </c>
      <c r="D67" s="15">
        <f t="shared" si="10"/>
        <v>1.3732292680615803</v>
      </c>
      <c r="E67" s="1">
        <f t="shared" si="11"/>
        <v>97.05361564081296</v>
      </c>
    </row>
    <row r="68" spans="1:5" ht="15.75">
      <c r="A68" s="1">
        <v>126.7</v>
      </c>
      <c r="B68" s="1">
        <v>1.287</v>
      </c>
      <c r="C68" s="1">
        <f t="shared" si="9"/>
        <v>1.2844223985772414</v>
      </c>
      <c r="D68" s="15">
        <f t="shared" si="10"/>
        <v>1.37539056557933</v>
      </c>
      <c r="E68" s="1">
        <f t="shared" si="11"/>
        <v>98.21692157008265</v>
      </c>
    </row>
    <row r="69" spans="1:5" ht="15.75">
      <c r="A69" s="1">
        <v>128.6</v>
      </c>
      <c r="B69" s="1">
        <v>1.284</v>
      </c>
      <c r="C69" s="1">
        <f t="shared" si="9"/>
        <v>1.2818987766621548</v>
      </c>
      <c r="D69" s="15">
        <f t="shared" si="10"/>
        <v>1.3779571063816574</v>
      </c>
      <c r="E69" s="1">
        <f t="shared" si="11"/>
        <v>99.59577435962206</v>
      </c>
    </row>
    <row r="70" spans="1:5" ht="15.75">
      <c r="A70" s="1">
        <v>133.1</v>
      </c>
      <c r="B70" s="1">
        <v>1.335</v>
      </c>
      <c r="C70" s="1">
        <f t="shared" si="9"/>
        <v>1.3339735993261843</v>
      </c>
      <c r="D70" s="15">
        <f t="shared" si="10"/>
        <v>1.384035755650328</v>
      </c>
      <c r="E70" s="1">
        <f t="shared" si="11"/>
        <v>102.84713544738929</v>
      </c>
    </row>
    <row r="71" spans="1:5" ht="15.75">
      <c r="A71" s="1">
        <v>134.6</v>
      </c>
      <c r="B71" s="1">
        <v>1.408</v>
      </c>
      <c r="C71" s="1">
        <f t="shared" si="9"/>
        <v>1.4073246804671327</v>
      </c>
      <c r="D71" s="15">
        <f t="shared" si="10"/>
        <v>1.3860619720732181</v>
      </c>
      <c r="E71" s="1">
        <f t="shared" si="11"/>
        <v>103.92933814122438</v>
      </c>
    </row>
    <row r="72" spans="1:5" ht="15.75">
      <c r="A72" s="1">
        <v>136.1</v>
      </c>
      <c r="B72" s="1">
        <v>1.367</v>
      </c>
      <c r="C72" s="1">
        <f t="shared" si="9"/>
        <v>1.366739694159378</v>
      </c>
      <c r="D72" s="15">
        <f t="shared" si="10"/>
        <v>1.3880881884961085</v>
      </c>
      <c r="E72" s="1">
        <f t="shared" si="11"/>
        <v>105.00996112500262</v>
      </c>
    </row>
    <row r="73" spans="1:5" ht="15.75">
      <c r="A73" s="1">
        <v>138</v>
      </c>
      <c r="B73" s="1">
        <v>1.551</v>
      </c>
      <c r="C73" s="1">
        <f t="shared" si="9"/>
        <v>1.5512728368601076</v>
      </c>
      <c r="D73" s="15">
        <f t="shared" si="10"/>
        <v>1.3906547292984361</v>
      </c>
      <c r="E73" s="1">
        <f t="shared" si="11"/>
        <v>106.37622405135711</v>
      </c>
    </row>
    <row r="74" spans="1:5" ht="15.75">
      <c r="A74" s="1">
        <v>141</v>
      </c>
      <c r="B74" s="1">
        <v>1.47</v>
      </c>
      <c r="C74" s="1">
        <f t="shared" si="9"/>
        <v>1.4711088628982225</v>
      </c>
      <c r="D74" s="15">
        <f t="shared" si="10"/>
        <v>1.3947071621442164</v>
      </c>
      <c r="E74" s="1">
        <f t="shared" si="11"/>
        <v>108.52721322057297</v>
      </c>
    </row>
    <row r="75" spans="1:5" ht="15.75">
      <c r="A75" s="1">
        <v>144</v>
      </c>
      <c r="B75" s="1">
        <v>1.361</v>
      </c>
      <c r="C75" s="1">
        <f t="shared" si="9"/>
        <v>1.3628138682779987</v>
      </c>
      <c r="D75" s="15">
        <f t="shared" si="10"/>
        <v>1.398759594989997</v>
      </c>
      <c r="E75" s="1">
        <f t="shared" si="11"/>
        <v>110.67197062616664</v>
      </c>
    </row>
    <row r="76" spans="1:5" ht="15.75">
      <c r="A76" s="1">
        <v>145.5</v>
      </c>
      <c r="B76" s="1">
        <v>1.401</v>
      </c>
      <c r="C76" s="1">
        <f t="shared" si="9"/>
        <v>1.4032723601040629</v>
      </c>
      <c r="D76" s="15">
        <f t="shared" si="10"/>
        <v>1.400785811412887</v>
      </c>
      <c r="E76" s="1">
        <f t="shared" si="11"/>
        <v>111.74279814867491</v>
      </c>
    </row>
    <row r="77" spans="1:5" ht="15.75">
      <c r="A77" s="1">
        <v>149</v>
      </c>
      <c r="B77" s="1">
        <v>1.416</v>
      </c>
      <c r="C77" s="1">
        <f t="shared" si="9"/>
        <v>1.4192522363275688</v>
      </c>
      <c r="D77" s="15">
        <f t="shared" si="10"/>
        <v>1.4055136497329643</v>
      </c>
      <c r="E77" s="1">
        <f t="shared" si="11"/>
        <v>114.23299096940274</v>
      </c>
    </row>
    <row r="78" spans="1:5" ht="15.75">
      <c r="A78" s="1">
        <v>150.5</v>
      </c>
      <c r="B78" s="1">
        <v>1.339</v>
      </c>
      <c r="C78" s="1">
        <f t="shared" si="9"/>
        <v>1.3424626354862974</v>
      </c>
      <c r="D78" s="15">
        <f t="shared" si="10"/>
        <v>1.4075398661558545</v>
      </c>
      <c r="E78" s="1">
        <f t="shared" si="11"/>
        <v>115.2986801452956</v>
      </c>
    </row>
    <row r="79" spans="1:5" ht="15.75">
      <c r="A79" s="1">
        <v>152</v>
      </c>
      <c r="B79" s="1">
        <v>1.399</v>
      </c>
      <c r="C79" s="1">
        <f t="shared" si="9"/>
        <v>1.4030223981959922</v>
      </c>
      <c r="D79" s="15">
        <f t="shared" si="10"/>
        <v>1.4095660825787446</v>
      </c>
      <c r="E79" s="1">
        <f t="shared" si="11"/>
        <v>116.36283741932408</v>
      </c>
    </row>
    <row r="80" spans="1:5" ht="15.75">
      <c r="A80" s="1">
        <v>153.5</v>
      </c>
      <c r="B80" s="1">
        <v>1.409</v>
      </c>
      <c r="C80" s="1">
        <f t="shared" si="9"/>
        <v>1.4134586457791318</v>
      </c>
      <c r="D80" s="15">
        <f t="shared" si="10"/>
        <v>1.4115922990016347</v>
      </c>
      <c r="E80" s="1">
        <f t="shared" si="11"/>
        <v>117.42546718930858</v>
      </c>
    </row>
    <row r="81" spans="1:5" ht="15.75">
      <c r="A81" s="1">
        <v>158.5</v>
      </c>
      <c r="B81" s="1">
        <v>1.274</v>
      </c>
      <c r="C81" s="1">
        <f aca="true" t="shared" si="12" ref="C81:C96">B81*(1+($I$28+$I$29*A81)/(1282900)+($I$30+A81*$I$31-$I$32)/400)</f>
        <v>1.2792596258572133</v>
      </c>
      <c r="D81" s="15">
        <f aca="true" t="shared" si="13" ref="D81:D96">G$18+G$20*A81</f>
        <v>1.4183463537446022</v>
      </c>
      <c r="E81" s="1">
        <f t="shared" si="11"/>
        <v>120.95069922223158</v>
      </c>
    </row>
    <row r="82" spans="1:5" ht="15.75">
      <c r="A82" s="1">
        <v>160</v>
      </c>
      <c r="B82" s="1">
        <v>1.485</v>
      </c>
      <c r="C82" s="1">
        <f t="shared" si="12"/>
        <v>1.4915602011094982</v>
      </c>
      <c r="D82" s="15">
        <f t="shared" si="13"/>
        <v>1.4203725701674923</v>
      </c>
      <c r="E82" s="1">
        <f aca="true" t="shared" si="14" ref="E82:E97">E81+(A82-A81)/D82</f>
        <v>122.00676016814461</v>
      </c>
    </row>
    <row r="83" spans="1:5" ht="15.75">
      <c r="A83" s="1">
        <v>161.5</v>
      </c>
      <c r="B83" s="1">
        <v>1.55</v>
      </c>
      <c r="C83" s="1">
        <f t="shared" si="12"/>
        <v>1.5572956220736989</v>
      </c>
      <c r="D83" s="15">
        <f t="shared" si="13"/>
        <v>1.4223987865903827</v>
      </c>
      <c r="E83" s="1">
        <f t="shared" si="14"/>
        <v>123.06131674829723</v>
      </c>
    </row>
    <row r="84" spans="1:5" ht="15.75">
      <c r="A84" s="1">
        <v>163</v>
      </c>
      <c r="B84" s="1">
        <v>1.481</v>
      </c>
      <c r="C84" s="1">
        <f t="shared" si="12"/>
        <v>1.4883991679060724</v>
      </c>
      <c r="D84" s="15">
        <f t="shared" si="13"/>
        <v>1.4244250030132728</v>
      </c>
      <c r="E84" s="1">
        <f t="shared" si="14"/>
        <v>124.1143732425506</v>
      </c>
    </row>
    <row r="85" spans="1:5" ht="15.75">
      <c r="A85" s="1">
        <v>168</v>
      </c>
      <c r="B85" s="1">
        <v>1.435</v>
      </c>
      <c r="C85" s="1">
        <f t="shared" si="12"/>
        <v>1.4435527326084645</v>
      </c>
      <c r="D85" s="15">
        <f t="shared" si="13"/>
        <v>1.4311790577562402</v>
      </c>
      <c r="E85" s="1">
        <f t="shared" si="14"/>
        <v>127.60799619133721</v>
      </c>
    </row>
    <row r="86" spans="1:5" ht="15.75">
      <c r="A86" s="1">
        <v>169.5</v>
      </c>
      <c r="B86" s="1">
        <v>1.487</v>
      </c>
      <c r="C86" s="1">
        <f t="shared" si="12"/>
        <v>1.4962927113544013</v>
      </c>
      <c r="D86" s="15">
        <f t="shared" si="13"/>
        <v>1.4332052741791304</v>
      </c>
      <c r="E86" s="1">
        <f t="shared" si="14"/>
        <v>128.65460132671052</v>
      </c>
    </row>
    <row r="87" spans="1:5" ht="15.75">
      <c r="A87" s="1">
        <v>171</v>
      </c>
      <c r="B87" s="1">
        <v>1.404</v>
      </c>
      <c r="C87" s="1">
        <f t="shared" si="12"/>
        <v>1.4131800689133822</v>
      </c>
      <c r="D87" s="15">
        <f t="shared" si="13"/>
        <v>1.4352314906020205</v>
      </c>
      <c r="E87" s="1">
        <f t="shared" si="14"/>
        <v>129.69972889659877</v>
      </c>
    </row>
    <row r="88" spans="1:5" ht="15.75">
      <c r="A88" s="1">
        <v>172.1</v>
      </c>
      <c r="B88" s="1">
        <v>1.152</v>
      </c>
      <c r="C88" s="1">
        <f t="shared" si="12"/>
        <v>1.159776688089365</v>
      </c>
      <c r="D88" s="15">
        <f t="shared" si="13"/>
        <v>1.4367173826454733</v>
      </c>
      <c r="E88" s="1">
        <f t="shared" si="14"/>
        <v>130.46536312173393</v>
      </c>
    </row>
    <row r="89" spans="1:5" ht="15.75">
      <c r="A89" s="1">
        <v>172.5</v>
      </c>
      <c r="B89" s="1">
        <v>1.512</v>
      </c>
      <c r="C89" s="1">
        <f t="shared" si="12"/>
        <v>1.5223235122288281</v>
      </c>
      <c r="D89" s="15">
        <f t="shared" si="13"/>
        <v>1.4372577070249108</v>
      </c>
      <c r="E89" s="1">
        <f t="shared" si="14"/>
        <v>130.74367090053025</v>
      </c>
    </row>
    <row r="90" spans="1:5" ht="15.75">
      <c r="A90" s="1">
        <v>173.6</v>
      </c>
      <c r="B90" s="1">
        <v>1.404</v>
      </c>
      <c r="C90" s="1">
        <f t="shared" si="12"/>
        <v>1.4138838881937286</v>
      </c>
      <c r="D90" s="15">
        <f t="shared" si="13"/>
        <v>1.4387435990683635</v>
      </c>
      <c r="E90" s="1">
        <f t="shared" si="14"/>
        <v>131.50822686499276</v>
      </c>
    </row>
    <row r="91" spans="1:5" ht="15.75">
      <c r="A91" s="1">
        <v>176.6</v>
      </c>
      <c r="B91" s="1">
        <v>1.354</v>
      </c>
      <c r="C91" s="1">
        <f t="shared" si="12"/>
        <v>1.3643150761324703</v>
      </c>
      <c r="D91" s="15">
        <f t="shared" si="13"/>
        <v>1.442796031914144</v>
      </c>
      <c r="E91" s="1">
        <f t="shared" si="14"/>
        <v>133.58752285253436</v>
      </c>
    </row>
    <row r="92" spans="1:5" ht="15.75">
      <c r="A92" s="1">
        <v>180</v>
      </c>
      <c r="B92" s="1">
        <v>1.32</v>
      </c>
      <c r="C92" s="1">
        <f t="shared" si="12"/>
        <v>1.3309213701405993</v>
      </c>
      <c r="D92" s="15">
        <f t="shared" si="13"/>
        <v>1.4473887891393618</v>
      </c>
      <c r="E92" s="1">
        <f t="shared" si="14"/>
        <v>135.93658070451738</v>
      </c>
    </row>
    <row r="93" spans="1:5" ht="15.75">
      <c r="A93" s="1">
        <v>181.5</v>
      </c>
      <c r="B93" s="1">
        <v>1.246</v>
      </c>
      <c r="C93" s="1">
        <f t="shared" si="12"/>
        <v>1.2566694660575735</v>
      </c>
      <c r="D93" s="15">
        <f t="shared" si="13"/>
        <v>1.449415005562252</v>
      </c>
      <c r="E93" s="1">
        <f t="shared" si="14"/>
        <v>136.9714809879032</v>
      </c>
    </row>
    <row r="94" spans="1:5" ht="15.75">
      <c r="A94" s="1">
        <v>183</v>
      </c>
      <c r="B94" s="1">
        <v>1.417</v>
      </c>
      <c r="C94" s="1">
        <f t="shared" si="12"/>
        <v>1.4295435439770146</v>
      </c>
      <c r="D94" s="15">
        <f t="shared" si="13"/>
        <v>1.4514412219851422</v>
      </c>
      <c r="E94" s="1">
        <f t="shared" si="14"/>
        <v>138.0049365473012</v>
      </c>
    </row>
    <row r="95" spans="1:5" ht="15.75">
      <c r="A95" s="1">
        <v>184.5</v>
      </c>
      <c r="B95" s="1">
        <v>1.427</v>
      </c>
      <c r="C95" s="1">
        <f t="shared" si="12"/>
        <v>1.440044767205968</v>
      </c>
      <c r="D95" s="15">
        <f t="shared" si="13"/>
        <v>1.4534674384080324</v>
      </c>
      <c r="E95" s="1">
        <f t="shared" si="14"/>
        <v>139.03695141076656</v>
      </c>
    </row>
    <row r="96" spans="1:5" ht="15.75">
      <c r="A96" s="1">
        <v>189.7</v>
      </c>
      <c r="B96" s="1">
        <v>1.34</v>
      </c>
      <c r="C96" s="1">
        <f t="shared" si="12"/>
        <v>1.353592938752231</v>
      </c>
      <c r="D96" s="15">
        <f t="shared" si="13"/>
        <v>1.4604916553407183</v>
      </c>
      <c r="E96" s="1">
        <f t="shared" si="14"/>
        <v>142.5973962657472</v>
      </c>
    </row>
    <row r="97" spans="1:5" ht="15.75">
      <c r="A97" s="1">
        <v>191.2</v>
      </c>
      <c r="B97" s="1">
        <v>1.436</v>
      </c>
      <c r="C97" s="1">
        <f aca="true" t="shared" si="15" ref="C97:C112">B97*(1+($I$28+$I$29*A97)/(1282900)+($I$30+A97*$I$31-$I$32)/400)</f>
        <v>1.4509820655062098</v>
      </c>
      <c r="D97" s="15">
        <f aca="true" t="shared" si="16" ref="D97:D112">G$18+G$20*A97</f>
        <v>1.4625178717636085</v>
      </c>
      <c r="E97" s="1">
        <f t="shared" si="14"/>
        <v>143.6230247581985</v>
      </c>
    </row>
    <row r="98" spans="1:5" ht="15.75">
      <c r="A98" s="1">
        <v>192.7</v>
      </c>
      <c r="B98" s="1">
        <v>1.439</v>
      </c>
      <c r="C98" s="1">
        <f t="shared" si="15"/>
        <v>1.4544295369894833</v>
      </c>
      <c r="D98" s="15">
        <f t="shared" si="16"/>
        <v>1.4645440881864988</v>
      </c>
      <c r="E98" s="1">
        <f aca="true" t="shared" si="17" ref="E98:E113">E97+(A98-A97)/D98</f>
        <v>144.64723427985066</v>
      </c>
    </row>
    <row r="99" spans="1:5" ht="15.75">
      <c r="A99" s="1">
        <v>208.6</v>
      </c>
      <c r="B99" s="1">
        <v>1.436</v>
      </c>
      <c r="C99" s="1">
        <f t="shared" si="15"/>
        <v>1.4557995951102112</v>
      </c>
      <c r="D99" s="15">
        <f t="shared" si="16"/>
        <v>1.486021982269135</v>
      </c>
      <c r="E99" s="1">
        <f t="shared" si="17"/>
        <v>155.34694141050895</v>
      </c>
    </row>
    <row r="100" spans="1:5" ht="15.75">
      <c r="A100" s="1">
        <v>211.6</v>
      </c>
      <c r="B100" s="1">
        <v>1.466</v>
      </c>
      <c r="C100" s="1">
        <f t="shared" si="15"/>
        <v>1.4870611967753544</v>
      </c>
      <c r="D100" s="15">
        <f t="shared" si="16"/>
        <v>1.4900744151149152</v>
      </c>
      <c r="E100" s="1">
        <f t="shared" si="17"/>
        <v>157.3602636778862</v>
      </c>
    </row>
    <row r="101" spans="1:5" ht="15.75">
      <c r="A101" s="1">
        <v>213.1</v>
      </c>
      <c r="B101" s="1">
        <v>1.37</v>
      </c>
      <c r="C101" s="1">
        <f t="shared" si="15"/>
        <v>1.3900782352898335</v>
      </c>
      <c r="D101" s="15">
        <f t="shared" si="16"/>
        <v>1.4921006315378056</v>
      </c>
      <c r="E101" s="1">
        <f t="shared" si="17"/>
        <v>158.36555780369463</v>
      </c>
    </row>
    <row r="102" spans="1:5" ht="15.75">
      <c r="A102" s="1">
        <v>222.7</v>
      </c>
      <c r="B102" s="1">
        <v>1.519</v>
      </c>
      <c r="C102" s="1">
        <f t="shared" si="15"/>
        <v>1.544073501818009</v>
      </c>
      <c r="D102" s="15">
        <f t="shared" si="16"/>
        <v>1.505068416644303</v>
      </c>
      <c r="E102" s="1">
        <f t="shared" si="17"/>
        <v>164.74400538377483</v>
      </c>
    </row>
    <row r="103" spans="1:5" ht="15.75">
      <c r="A103" s="1">
        <v>229.2</v>
      </c>
      <c r="B103" s="1">
        <v>1.464</v>
      </c>
      <c r="C103" s="1">
        <f t="shared" si="15"/>
        <v>1.4900003822402907</v>
      </c>
      <c r="D103" s="15">
        <f t="shared" si="16"/>
        <v>1.5138486878101605</v>
      </c>
      <c r="E103" s="1">
        <f t="shared" si="17"/>
        <v>169.03769738373455</v>
      </c>
    </row>
    <row r="104" spans="1:5" ht="15.75">
      <c r="A104" s="1">
        <v>232.2</v>
      </c>
      <c r="B104" s="1">
        <v>1.507</v>
      </c>
      <c r="C104" s="1">
        <f t="shared" si="15"/>
        <v>1.5346357309149445</v>
      </c>
      <c r="D104" s="15">
        <f t="shared" si="16"/>
        <v>1.5179011206559407</v>
      </c>
      <c r="E104" s="1">
        <f t="shared" si="17"/>
        <v>171.0141107081437</v>
      </c>
    </row>
    <row r="105" spans="1:5" ht="15.75">
      <c r="A105" s="1">
        <v>248.2</v>
      </c>
      <c r="B105" s="1">
        <v>1.43</v>
      </c>
      <c r="C105" s="1">
        <f t="shared" si="15"/>
        <v>1.4606350891664137</v>
      </c>
      <c r="D105" s="15">
        <f t="shared" si="16"/>
        <v>1.5395140958334363</v>
      </c>
      <c r="E105" s="1">
        <f t="shared" si="17"/>
        <v>181.40700028499307</v>
      </c>
    </row>
    <row r="106" spans="1:5" ht="15.75">
      <c r="A106" s="1">
        <v>251.2</v>
      </c>
      <c r="B106" s="1">
        <v>1.577</v>
      </c>
      <c r="C106" s="1">
        <f t="shared" si="15"/>
        <v>1.611696456160468</v>
      </c>
      <c r="D106" s="15">
        <f t="shared" si="16"/>
        <v>1.5435665286792166</v>
      </c>
      <c r="E106" s="1">
        <f t="shared" si="17"/>
        <v>183.35055110982665</v>
      </c>
    </row>
    <row r="107" spans="1:5" ht="15.75">
      <c r="A107" s="1">
        <v>257.7</v>
      </c>
      <c r="B107" s="1">
        <v>1.553</v>
      </c>
      <c r="C107" s="1">
        <f t="shared" si="15"/>
        <v>1.5891146996610301</v>
      </c>
      <c r="D107" s="15">
        <f t="shared" si="16"/>
        <v>1.5523467998450742</v>
      </c>
      <c r="E107" s="1">
        <f t="shared" si="17"/>
        <v>187.53775979325275</v>
      </c>
    </row>
    <row r="108" spans="1:5" ht="15.75">
      <c r="A108" s="1">
        <v>260.7</v>
      </c>
      <c r="B108" s="1">
        <v>1.544</v>
      </c>
      <c r="C108" s="1">
        <f t="shared" si="15"/>
        <v>1.5807984842078022</v>
      </c>
      <c r="D108" s="15">
        <f t="shared" si="16"/>
        <v>1.5563992326908547</v>
      </c>
      <c r="E108" s="1">
        <f t="shared" si="17"/>
        <v>189.4652858013537</v>
      </c>
    </row>
    <row r="109" spans="1:5" ht="15.75">
      <c r="A109" s="1">
        <v>267.1</v>
      </c>
      <c r="B109" s="1">
        <v>1.526</v>
      </c>
      <c r="C109" s="1">
        <f t="shared" si="15"/>
        <v>1.5642525075434317</v>
      </c>
      <c r="D109" s="15">
        <f t="shared" si="16"/>
        <v>1.565044422761853</v>
      </c>
      <c r="E109" s="1">
        <f t="shared" si="17"/>
        <v>193.554626593806</v>
      </c>
    </row>
    <row r="110" spans="1:5" ht="15.75">
      <c r="A110" s="1">
        <v>270.1</v>
      </c>
      <c r="B110" s="1">
        <v>1.55</v>
      </c>
      <c r="C110" s="1">
        <f t="shared" si="15"/>
        <v>1.589750667948318</v>
      </c>
      <c r="D110" s="15">
        <f t="shared" si="16"/>
        <v>1.5690968556076332</v>
      </c>
      <c r="E110" s="1">
        <f t="shared" si="17"/>
        <v>195.46655445809213</v>
      </c>
    </row>
    <row r="111" spans="1:5" ht="15.75">
      <c r="A111" s="1">
        <v>273.1</v>
      </c>
      <c r="B111" s="1">
        <v>1.551</v>
      </c>
      <c r="C111" s="1">
        <f t="shared" si="15"/>
        <v>1.591673440187335</v>
      </c>
      <c r="D111" s="15">
        <f t="shared" si="16"/>
        <v>1.5731492884534137</v>
      </c>
      <c r="E111" s="1">
        <f t="shared" si="17"/>
        <v>197.3735571958611</v>
      </c>
    </row>
    <row r="112" spans="1:5" ht="15.75">
      <c r="A112" s="1">
        <v>276.6</v>
      </c>
      <c r="B112" s="1">
        <v>1.518</v>
      </c>
      <c r="C112" s="1">
        <f t="shared" si="15"/>
        <v>1.5588324264963538</v>
      </c>
      <c r="D112" s="15">
        <f t="shared" si="16"/>
        <v>1.5778771267734908</v>
      </c>
      <c r="E112" s="1">
        <f t="shared" si="17"/>
        <v>199.59172738200036</v>
      </c>
    </row>
    <row r="113" spans="1:5" ht="15.75">
      <c r="A113" s="1">
        <v>303.8</v>
      </c>
      <c r="B113" s="1">
        <v>1.428</v>
      </c>
      <c r="C113" s="1">
        <f aca="true" t="shared" si="18" ref="C113:C128">B113*(1+($I$28+$I$29*A113)/(1282900)+($I$30+A113*$I$31-$I$32)/400)</f>
        <v>1.4739004279190357</v>
      </c>
      <c r="D113" s="15">
        <f aca="true" t="shared" si="19" ref="D113:D128">G$18+G$20*A113</f>
        <v>1.6146191845752331</v>
      </c>
      <c r="E113" s="1">
        <f t="shared" si="17"/>
        <v>216.4378049338137</v>
      </c>
    </row>
    <row r="114" spans="1:5" ht="15.75">
      <c r="A114" s="1">
        <v>305.3</v>
      </c>
      <c r="B114" s="1">
        <v>1.346</v>
      </c>
      <c r="C114" s="1">
        <f t="shared" si="18"/>
        <v>1.3896539645176074</v>
      </c>
      <c r="D114" s="15">
        <f t="shared" si="19"/>
        <v>1.6166454009981235</v>
      </c>
      <c r="E114" s="1">
        <f aca="true" t="shared" si="20" ref="E114:E129">E113+(A114-A113)/D114</f>
        <v>217.36565219028313</v>
      </c>
    </row>
    <row r="115" spans="1:5" ht="15.75">
      <c r="A115" s="1">
        <v>306.8</v>
      </c>
      <c r="B115" s="1">
        <v>1.448</v>
      </c>
      <c r="C115" s="1">
        <f t="shared" si="18"/>
        <v>1.4953808406261146</v>
      </c>
      <c r="D115" s="15">
        <f t="shared" si="19"/>
        <v>1.6186716174210136</v>
      </c>
      <c r="E115" s="1">
        <f t="shared" si="20"/>
        <v>218.29233798859835</v>
      </c>
    </row>
    <row r="116" spans="1:5" ht="15.75">
      <c r="A116" s="1">
        <v>307.8</v>
      </c>
      <c r="B116" s="1">
        <v>1.627</v>
      </c>
      <c r="C116" s="1">
        <f t="shared" si="18"/>
        <v>1.6805516980313107</v>
      </c>
      <c r="D116" s="15">
        <f t="shared" si="19"/>
        <v>1.620022428369607</v>
      </c>
      <c r="E116" s="1">
        <f t="shared" si="20"/>
        <v>218.90961339323977</v>
      </c>
    </row>
    <row r="117" spans="1:5" ht="15.75">
      <c r="A117" s="1">
        <v>314.7</v>
      </c>
      <c r="B117" s="1">
        <v>1.725</v>
      </c>
      <c r="C117" s="1">
        <f t="shared" si="18"/>
        <v>1.784072181634064</v>
      </c>
      <c r="D117" s="15">
        <f t="shared" si="19"/>
        <v>1.629343023914902</v>
      </c>
      <c r="E117" s="1">
        <f t="shared" si="20"/>
        <v>223.14444909003552</v>
      </c>
    </row>
    <row r="118" spans="1:5" ht="15.75">
      <c r="A118" s="1">
        <v>317.7</v>
      </c>
      <c r="B118" s="1">
        <v>1.589</v>
      </c>
      <c r="C118" s="1">
        <f t="shared" si="18"/>
        <v>1.6443340031281393</v>
      </c>
      <c r="D118" s="15">
        <f t="shared" si="19"/>
        <v>1.6333954567606823</v>
      </c>
      <c r="E118" s="1">
        <f t="shared" si="20"/>
        <v>224.98111392682253</v>
      </c>
    </row>
    <row r="119" spans="1:5" ht="15.75">
      <c r="A119" s="1">
        <v>324.2</v>
      </c>
      <c r="B119" s="1">
        <v>1.477</v>
      </c>
      <c r="C119" s="1">
        <f t="shared" si="18"/>
        <v>1.5302848437564498</v>
      </c>
      <c r="D119" s="15">
        <f t="shared" si="19"/>
        <v>1.6421757279265399</v>
      </c>
      <c r="E119" s="1">
        <f t="shared" si="20"/>
        <v>228.9392774104633</v>
      </c>
    </row>
    <row r="120" spans="1:5" ht="15.75">
      <c r="A120" s="1">
        <v>328.7</v>
      </c>
      <c r="B120" s="1">
        <v>1.567</v>
      </c>
      <c r="C120" s="1">
        <f t="shared" si="18"/>
        <v>1.6248912918220073</v>
      </c>
      <c r="D120" s="15">
        <f t="shared" si="19"/>
        <v>1.6482543771952105</v>
      </c>
      <c r="E120" s="1">
        <f t="shared" si="20"/>
        <v>231.66943852045986</v>
      </c>
    </row>
    <row r="121" spans="1:5" ht="15.75">
      <c r="A121" s="1">
        <v>333.6</v>
      </c>
      <c r="B121" s="1">
        <v>1.61</v>
      </c>
      <c r="C121" s="1">
        <f t="shared" si="18"/>
        <v>1.671000932115982</v>
      </c>
      <c r="D121" s="15">
        <f t="shared" si="19"/>
        <v>1.6548733508433187</v>
      </c>
      <c r="E121" s="1">
        <f t="shared" si="20"/>
        <v>234.63039018331855</v>
      </c>
    </row>
    <row r="122" spans="1:5" ht="15.75">
      <c r="A122" s="1">
        <v>336.6</v>
      </c>
      <c r="B122" s="1">
        <v>1.683</v>
      </c>
      <c r="C122" s="1">
        <f t="shared" si="18"/>
        <v>1.7477402907397175</v>
      </c>
      <c r="D122" s="15">
        <f t="shared" si="19"/>
        <v>1.658925783689099</v>
      </c>
      <c r="E122" s="1">
        <f t="shared" si="20"/>
        <v>236.43878934710068</v>
      </c>
    </row>
    <row r="123" spans="1:5" ht="15.75">
      <c r="A123" s="1">
        <v>343.1</v>
      </c>
      <c r="B123" s="1">
        <v>1.613</v>
      </c>
      <c r="C123" s="1">
        <f t="shared" si="18"/>
        <v>1.6770690622729145</v>
      </c>
      <c r="D123" s="15">
        <f t="shared" si="19"/>
        <v>1.6677060548549565</v>
      </c>
      <c r="E123" s="1">
        <f t="shared" si="20"/>
        <v>240.33635869457498</v>
      </c>
    </row>
    <row r="124" spans="1:5" ht="15.75">
      <c r="A124" s="1">
        <v>345.8</v>
      </c>
      <c r="B124" s="1">
        <v>1.506</v>
      </c>
      <c r="C124" s="1">
        <f t="shared" si="18"/>
        <v>1.566602963731452</v>
      </c>
      <c r="D124" s="15">
        <f t="shared" si="19"/>
        <v>1.671353244416159</v>
      </c>
      <c r="E124" s="1">
        <f t="shared" si="20"/>
        <v>241.9518161144953</v>
      </c>
    </row>
    <row r="125" spans="1:5" ht="15.75">
      <c r="A125" s="1">
        <v>351.4</v>
      </c>
      <c r="B125" s="1">
        <v>1.591</v>
      </c>
      <c r="C125" s="1">
        <f t="shared" si="18"/>
        <v>1.656741274699406</v>
      </c>
      <c r="D125" s="15">
        <f t="shared" si="19"/>
        <v>1.6789177857282822</v>
      </c>
      <c r="E125" s="1">
        <f t="shared" si="20"/>
        <v>245.28729808246482</v>
      </c>
    </row>
    <row r="126" spans="1:5" ht="15.75">
      <c r="A126" s="1">
        <v>362.4</v>
      </c>
      <c r="B126" s="1">
        <v>1.716</v>
      </c>
      <c r="C126" s="1">
        <f t="shared" si="18"/>
        <v>1.790545772810429</v>
      </c>
      <c r="D126" s="15">
        <f t="shared" si="19"/>
        <v>1.6937767061628104</v>
      </c>
      <c r="E126" s="1">
        <f t="shared" si="20"/>
        <v>251.7816606274074</v>
      </c>
    </row>
    <row r="127" spans="1:5" ht="15.75">
      <c r="A127" s="1">
        <v>366.9</v>
      </c>
      <c r="B127" s="1">
        <v>1.663</v>
      </c>
      <c r="C127" s="1">
        <f t="shared" si="18"/>
        <v>1.736686232635248</v>
      </c>
      <c r="D127" s="15">
        <f t="shared" si="19"/>
        <v>1.699855355431481</v>
      </c>
      <c r="E127" s="1">
        <f t="shared" si="20"/>
        <v>254.42894469520843</v>
      </c>
    </row>
    <row r="128" spans="1:5" ht="15.75">
      <c r="A128" s="1">
        <v>368.1</v>
      </c>
      <c r="B128" s="1">
        <v>1.719</v>
      </c>
      <c r="C128" s="1">
        <f t="shared" si="18"/>
        <v>1.7955652693102424</v>
      </c>
      <c r="D128" s="15">
        <f t="shared" si="19"/>
        <v>1.7014763285697934</v>
      </c>
      <c r="E128" s="1">
        <f t="shared" si="20"/>
        <v>255.13421457163906</v>
      </c>
    </row>
    <row r="129" spans="1:5" ht="15.75">
      <c r="A129" s="1">
        <v>371.3</v>
      </c>
      <c r="B129" s="1">
        <v>1.804</v>
      </c>
      <c r="C129" s="1">
        <f>B129*(1+($I$28+$I$29*A129)/(1282900)+($I$30+A129*$I$31-$I$32)/400)</f>
        <v>1.8854642501026826</v>
      </c>
      <c r="D129" s="15">
        <f>G$18+G$20*A129</f>
        <v>1.7057989236052924</v>
      </c>
      <c r="E129" s="1">
        <f t="shared" si="20"/>
        <v>257.01016838760034</v>
      </c>
    </row>
    <row r="130" spans="1:5" ht="15.75">
      <c r="A130" s="1">
        <v>372.98</v>
      </c>
      <c r="B130" s="1">
        <v>1.676</v>
      </c>
      <c r="C130" s="1">
        <f>B130*(1+($I$28+$I$29*A130)/(1282900)+($I$30+A130*$I$31-$I$32)/400)</f>
        <v>1.7522269617780275</v>
      </c>
      <c r="D130" s="15">
        <f>G$18+G$20*A130</f>
        <v>1.7080682859989293</v>
      </c>
      <c r="E130" s="1">
        <f>E129+(A130-A129)/D130</f>
        <v>257.99373562186787</v>
      </c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B3" s="1">
        <v>4.3</v>
      </c>
      <c r="C3" s="1">
        <v>0</v>
      </c>
      <c r="E3" s="2"/>
      <c r="F3" s="4">
        <f>1000*1/SLOPE(C3:C9,B3:B9)</f>
        <v>76.17325237161495</v>
      </c>
      <c r="G3" s="1">
        <f>INTERCEPT(B4:B6,A4:A6)</f>
        <v>4.70941828254847</v>
      </c>
    </row>
    <row r="4" spans="1:9" ht="15.75">
      <c r="A4" s="1">
        <v>52.4</v>
      </c>
      <c r="B4" s="1">
        <v>7</v>
      </c>
      <c r="C4" s="1">
        <f>LN($G$18+$G$20*A4)/$G$20-LN($G$18)/$G$20</f>
        <v>39.039887405531715</v>
      </c>
      <c r="E4" s="5">
        <f>1000*1/SLOPE(C3:C4,B3:B4)</f>
        <v>69.16003552862244</v>
      </c>
      <c r="F4" s="5" t="s">
        <v>7</v>
      </c>
      <c r="I4" s="6">
        <f>SLOPE(E4:E6,A4:A6)*1000</f>
        <v>-264.8558952152535</v>
      </c>
    </row>
    <row r="5" spans="1:9" ht="15.75">
      <c r="A5" s="1">
        <v>90.4</v>
      </c>
      <c r="B5" s="1">
        <v>10</v>
      </c>
      <c r="C5" s="1">
        <f>LN($G$18+$G$20*A5)/$G$20-LN($G$18)/$G$20</f>
        <v>66.44103113563898</v>
      </c>
      <c r="E5" s="5">
        <f>1000*1/SLOPE(C4:C5,B4:B5)</f>
        <v>109.48448099645262</v>
      </c>
      <c r="F5" s="7">
        <f>CORREL(C3:C9,B3:B9)</f>
        <v>0.9908593127647045</v>
      </c>
      <c r="I5" s="6"/>
    </row>
    <row r="6" spans="1:5" ht="15.75">
      <c r="A6" s="1">
        <v>147.4</v>
      </c>
      <c r="B6" s="1">
        <v>12</v>
      </c>
      <c r="C6" s="1">
        <f>LN($G$18+$G$20*A6)/$G$20-LN($G$18)/$G$20</f>
        <v>106.20456007812436</v>
      </c>
      <c r="E6" s="5">
        <f>1000*1/SLOPE(C5:C6,B5:B6)</f>
        <v>50.29734666892472</v>
      </c>
    </row>
    <row r="7" spans="5:6" ht="15.75">
      <c r="E7" s="2"/>
      <c r="F7" s="8"/>
    </row>
    <row r="8" spans="5:6" ht="15.75">
      <c r="E8" s="2"/>
      <c r="F8" s="4" t="s">
        <v>8</v>
      </c>
    </row>
    <row r="9" spans="5:6" ht="15.75">
      <c r="E9" s="2"/>
      <c r="F9" s="4">
        <f>1000*SLOPE(B3:B9,A3:A9)</f>
        <v>53.809227594263376</v>
      </c>
    </row>
    <row r="10" spans="5:6" ht="15.75">
      <c r="E10" s="2"/>
      <c r="F10" s="5" t="s">
        <v>9</v>
      </c>
    </row>
    <row r="11" spans="5:6" ht="15.75">
      <c r="E11" s="2"/>
      <c r="F11" s="7">
        <f>CORREL(B3:B9,A3:A9)</f>
        <v>0.989623085659773</v>
      </c>
    </row>
    <row r="12" spans="5:6" ht="15.75">
      <c r="E12" s="2"/>
      <c r="F12" s="7"/>
    </row>
    <row r="13" spans="5:6" ht="15.75">
      <c r="E13" s="2"/>
      <c r="F13" s="7"/>
    </row>
    <row r="14" spans="1:9" ht="15.75">
      <c r="A14" s="9"/>
      <c r="B14" s="9"/>
      <c r="C14" s="9"/>
      <c r="D14" s="16"/>
      <c r="E14" s="9"/>
      <c r="F14" s="10"/>
      <c r="G14" s="10"/>
      <c r="H14" s="10"/>
      <c r="I14" s="10"/>
    </row>
    <row r="15" spans="1:9" s="3" customFormat="1" ht="15.75">
      <c r="A15" s="11"/>
      <c r="B15" s="1"/>
      <c r="C15" s="11" t="s">
        <v>10</v>
      </c>
      <c r="D15" s="17" t="s">
        <v>11</v>
      </c>
      <c r="E15" s="1" t="s">
        <v>12</v>
      </c>
      <c r="F15" s="2"/>
      <c r="G15" s="2" t="s">
        <v>13</v>
      </c>
      <c r="H15" s="2"/>
      <c r="I15" s="2"/>
    </row>
    <row r="16" spans="1:5" ht="15.75">
      <c r="A16" s="12">
        <v>0</v>
      </c>
      <c r="C16" s="11"/>
      <c r="D16" s="15">
        <f>G$18+G$20*A16</f>
        <v>1.3165849403590182</v>
      </c>
      <c r="E16" s="1">
        <v>0</v>
      </c>
    </row>
    <row r="17" spans="1:7" ht="15.75">
      <c r="A17" s="1">
        <v>0.6</v>
      </c>
      <c r="B17" s="1">
        <v>2.572</v>
      </c>
      <c r="C17" s="1">
        <f aca="true" t="shared" si="0" ref="C17:C32">B17*(1+($I$28+$I$29*A17)/(1282900)+($I$30+A17*$I$31-$I$32)/400)</f>
        <v>2.5061734256516295</v>
      </c>
      <c r="D17" s="15">
        <f aca="true" t="shared" si="1" ref="D17:D32">G$18+G$20*A17</f>
        <v>1.3171757185783974</v>
      </c>
      <c r="E17" s="1">
        <f>E16+(A17-A16)/D17</f>
        <v>0.45552008857828663</v>
      </c>
      <c r="G17" s="2" t="s">
        <v>14</v>
      </c>
    </row>
    <row r="18" spans="1:7" ht="15.75">
      <c r="A18" s="1">
        <v>2.1</v>
      </c>
      <c r="B18" s="1">
        <v>2.576</v>
      </c>
      <c r="C18" s="1">
        <f t="shared" si="0"/>
        <v>2.510596270113558</v>
      </c>
      <c r="D18" s="15">
        <f t="shared" si="1"/>
        <v>1.3186526641268452</v>
      </c>
      <c r="E18" s="1">
        <f aca="true" t="shared" si="2" ref="E18:E33">E17+(A18-A17)/D18</f>
        <v>1.593044806653486</v>
      </c>
      <c r="G18" s="1">
        <f>INTERCEPT(C16:C998,A16:A998)</f>
        <v>1.3165849403590182</v>
      </c>
    </row>
    <row r="19" spans="1:7" ht="15.75">
      <c r="A19" s="1">
        <v>3.6</v>
      </c>
      <c r="B19" s="1">
        <v>2.636</v>
      </c>
      <c r="C19" s="1">
        <f t="shared" si="0"/>
        <v>2.569610343270018</v>
      </c>
      <c r="D19" s="15">
        <f t="shared" si="1"/>
        <v>1.320129609675293</v>
      </c>
      <c r="E19" s="1">
        <f t="shared" si="2"/>
        <v>2.729296875394637</v>
      </c>
      <c r="G19" s="2" t="s">
        <v>15</v>
      </c>
    </row>
    <row r="20" spans="1:7" ht="15.75">
      <c r="A20" s="1">
        <v>16.5</v>
      </c>
      <c r="B20" s="1">
        <v>1.267</v>
      </c>
      <c r="C20" s="1">
        <f t="shared" si="0"/>
        <v>1.23731126287923</v>
      </c>
      <c r="D20" s="15">
        <f t="shared" si="1"/>
        <v>1.3328313413919446</v>
      </c>
      <c r="E20" s="1">
        <f t="shared" si="2"/>
        <v>12.407940826344849</v>
      </c>
      <c r="G20" s="13">
        <f>SLOPE(C16:C998,A16:A998)</f>
        <v>0.000984630365631902</v>
      </c>
    </row>
    <row r="21" spans="1:5" ht="15.75">
      <c r="A21" s="1">
        <v>18</v>
      </c>
      <c r="B21" s="1">
        <v>1.267</v>
      </c>
      <c r="C21" s="1">
        <f t="shared" si="0"/>
        <v>1.2375695905085897</v>
      </c>
      <c r="D21" s="15">
        <f t="shared" si="1"/>
        <v>1.3343082869403924</v>
      </c>
      <c r="E21" s="1">
        <f t="shared" si="2"/>
        <v>13.532118810309516</v>
      </c>
    </row>
    <row r="22" spans="1:5" ht="15.75">
      <c r="A22" s="1">
        <v>19.5</v>
      </c>
      <c r="B22" s="1">
        <v>1.273</v>
      </c>
      <c r="C22" s="1">
        <f t="shared" si="0"/>
        <v>1.2436897709468115</v>
      </c>
      <c r="D22" s="15">
        <f t="shared" si="1"/>
        <v>1.3357852324888402</v>
      </c>
      <c r="E22" s="1">
        <f t="shared" si="2"/>
        <v>14.65505381776217</v>
      </c>
    </row>
    <row r="23" spans="1:5" ht="15.75">
      <c r="A23" s="1">
        <v>21</v>
      </c>
      <c r="B23" s="1">
        <v>1.263</v>
      </c>
      <c r="C23" s="1">
        <f t="shared" si="0"/>
        <v>1.2341775283378942</v>
      </c>
      <c r="D23" s="15">
        <f t="shared" si="1"/>
        <v>1.3372621780372882</v>
      </c>
      <c r="E23" s="1">
        <f t="shared" si="2"/>
        <v>15.776748594325404</v>
      </c>
    </row>
    <row r="24" spans="1:5" ht="15.75">
      <c r="A24" s="1">
        <v>22.5</v>
      </c>
      <c r="B24" s="1">
        <v>1.212</v>
      </c>
      <c r="C24" s="1">
        <f t="shared" si="0"/>
        <v>1.1845884948356462</v>
      </c>
      <c r="D24" s="15">
        <f t="shared" si="1"/>
        <v>1.338739123585736</v>
      </c>
      <c r="E24" s="1">
        <f t="shared" si="2"/>
        <v>16.897205876534606</v>
      </c>
    </row>
    <row r="25" spans="1:5" ht="15.75">
      <c r="A25" s="1">
        <v>26</v>
      </c>
      <c r="B25" s="1">
        <v>1.315</v>
      </c>
      <c r="C25" s="1">
        <f t="shared" si="0"/>
        <v>1.2858845692917968</v>
      </c>
      <c r="D25" s="15">
        <f t="shared" si="1"/>
        <v>1.3421853298654476</v>
      </c>
      <c r="E25" s="1">
        <f t="shared" si="2"/>
        <v>19.50489344554631</v>
      </c>
    </row>
    <row r="26" spans="1:7" ht="15.75">
      <c r="A26" s="1">
        <v>27.5</v>
      </c>
      <c r="B26" s="1">
        <v>1.234</v>
      </c>
      <c r="C26" s="1">
        <f t="shared" si="0"/>
        <v>1.206929590544797</v>
      </c>
      <c r="D26" s="15">
        <f t="shared" si="1"/>
        <v>1.3436622754138954</v>
      </c>
      <c r="E26" s="1">
        <f t="shared" si="2"/>
        <v>20.621245394579</v>
      </c>
      <c r="G26" s="14" t="s">
        <v>17</v>
      </c>
    </row>
    <row r="27" spans="1:5" ht="15.75">
      <c r="A27" s="1">
        <v>29</v>
      </c>
      <c r="B27" s="1">
        <v>1.245</v>
      </c>
      <c r="C27" s="1">
        <f t="shared" si="0"/>
        <v>1.2179421242614448</v>
      </c>
      <c r="D27" s="15">
        <f t="shared" si="1"/>
        <v>1.3451392209623434</v>
      </c>
      <c r="E27" s="1">
        <f t="shared" si="2"/>
        <v>21.736371603542608</v>
      </c>
    </row>
    <row r="28" spans="1:9" ht="15.75">
      <c r="A28" s="1">
        <v>30.5</v>
      </c>
      <c r="B28" s="1">
        <v>1.219</v>
      </c>
      <c r="C28" s="1">
        <f t="shared" si="0"/>
        <v>1.1927557292803623</v>
      </c>
      <c r="D28" s="15">
        <f t="shared" si="1"/>
        <v>1.3466161665107912</v>
      </c>
      <c r="E28" s="1">
        <f t="shared" si="2"/>
        <v>22.850274761178568</v>
      </c>
      <c r="G28" s="2" t="s">
        <v>18</v>
      </c>
      <c r="I28" s="1">
        <v>1379</v>
      </c>
    </row>
    <row r="29" spans="1:9" ht="15.75">
      <c r="A29" s="1">
        <v>32</v>
      </c>
      <c r="B29" s="1">
        <v>1.046</v>
      </c>
      <c r="C29" s="1">
        <f t="shared" si="0"/>
        <v>1.0236935739607071</v>
      </c>
      <c r="D29" s="15">
        <f t="shared" si="1"/>
        <v>1.348093112059239</v>
      </c>
      <c r="E29" s="1">
        <f t="shared" si="2"/>
        <v>23.962957547391103</v>
      </c>
      <c r="G29" s="2" t="s">
        <v>19</v>
      </c>
      <c r="I29" s="1">
        <v>1.8</v>
      </c>
    </row>
    <row r="30" spans="1:9" ht="15.75">
      <c r="A30" s="1">
        <v>35.5</v>
      </c>
      <c r="B30" s="1">
        <v>1.258</v>
      </c>
      <c r="C30" s="1">
        <f t="shared" si="0"/>
        <v>1.231771060273648</v>
      </c>
      <c r="D30" s="15">
        <f t="shared" si="1"/>
        <v>1.3515393183389508</v>
      </c>
      <c r="E30" s="1">
        <f t="shared" si="2"/>
        <v>26.552597339965928</v>
      </c>
      <c r="G30" s="2" t="s">
        <v>20</v>
      </c>
      <c r="I30" s="1">
        <f>B3</f>
        <v>4.3</v>
      </c>
    </row>
    <row r="31" spans="1:9" ht="15.75">
      <c r="A31" s="1">
        <v>37</v>
      </c>
      <c r="B31" s="1">
        <v>1.318</v>
      </c>
      <c r="C31" s="1">
        <f t="shared" si="0"/>
        <v>1.2907888034358923</v>
      </c>
      <c r="D31" s="15">
        <f t="shared" si="1"/>
        <v>1.3530162638873986</v>
      </c>
      <c r="E31" s="1">
        <f t="shared" si="2"/>
        <v>27.661231463616666</v>
      </c>
      <c r="G31" s="2" t="s">
        <v>21</v>
      </c>
      <c r="I31" s="1">
        <f>F9/1000</f>
        <v>0.053809227594263376</v>
      </c>
    </row>
    <row r="32" spans="1:9" ht="15.75">
      <c r="A32" s="1">
        <v>38.5</v>
      </c>
      <c r="B32" s="1">
        <v>1.276</v>
      </c>
      <c r="C32" s="1">
        <f t="shared" si="0"/>
        <v>1.2499160906931008</v>
      </c>
      <c r="D32" s="15">
        <f t="shared" si="1"/>
        <v>1.3544932094358464</v>
      </c>
      <c r="E32" s="1">
        <f t="shared" si="2"/>
        <v>28.768656727582925</v>
      </c>
      <c r="G32" s="2" t="s">
        <v>22</v>
      </c>
      <c r="I32" s="1">
        <v>15</v>
      </c>
    </row>
    <row r="33" spans="1:5" ht="15.75">
      <c r="A33" s="1">
        <v>40</v>
      </c>
      <c r="B33" s="1">
        <v>1.247</v>
      </c>
      <c r="C33" s="1">
        <f aca="true" t="shared" si="3" ref="C33:C48">B33*(1+($I$28+$I$29*A33)/(1282900)+($I$30+A33*$I$31-$I$32)/400)</f>
        <v>1.2217631566588674</v>
      </c>
      <c r="D33" s="15">
        <f aca="true" t="shared" si="4" ref="D33:D48">G$18+G$20*A33</f>
        <v>1.3559701549842942</v>
      </c>
      <c r="E33" s="1">
        <f t="shared" si="2"/>
        <v>29.8748757652854</v>
      </c>
    </row>
    <row r="34" spans="1:5" ht="15.75">
      <c r="A34" s="1">
        <v>41.5</v>
      </c>
      <c r="B34" s="1">
        <v>1.279</v>
      </c>
      <c r="C34" s="1">
        <f t="shared" si="3"/>
        <v>1.2533763134872855</v>
      </c>
      <c r="D34" s="15">
        <f t="shared" si="4"/>
        <v>1.3574471005327422</v>
      </c>
      <c r="E34" s="1">
        <f aca="true" t="shared" si="5" ref="E34:E49">E33+(A34-A33)/D34</f>
        <v>30.979891201549037</v>
      </c>
    </row>
    <row r="35" spans="1:5" ht="15.75">
      <c r="A35" s="1">
        <v>45</v>
      </c>
      <c r="B35" s="1">
        <v>1.38</v>
      </c>
      <c r="C35" s="1">
        <f t="shared" si="3"/>
        <v>1.3530093869101454</v>
      </c>
      <c r="D35" s="15">
        <f t="shared" si="4"/>
        <v>1.3608933068124538</v>
      </c>
      <c r="E35" s="1">
        <f t="shared" si="5"/>
        <v>33.551731317507766</v>
      </c>
    </row>
    <row r="36" spans="1:5" ht="15.75">
      <c r="A36" s="1">
        <v>46.5</v>
      </c>
      <c r="B36" s="1">
        <v>1.384</v>
      </c>
      <c r="C36" s="1">
        <f t="shared" si="3"/>
        <v>1.3572133359159722</v>
      </c>
      <c r="D36" s="15">
        <f t="shared" si="4"/>
        <v>1.3623702523609016</v>
      </c>
      <c r="E36" s="1">
        <f t="shared" si="5"/>
        <v>34.65275359643715</v>
      </c>
    </row>
    <row r="37" spans="1:5" ht="15.75">
      <c r="A37" s="1">
        <v>48</v>
      </c>
      <c r="B37" s="1">
        <v>1.309</v>
      </c>
      <c r="C37" s="1">
        <f t="shared" si="3"/>
        <v>1.2839318163475821</v>
      </c>
      <c r="D37" s="15">
        <f t="shared" si="4"/>
        <v>1.3638471979093494</v>
      </c>
      <c r="E37" s="1">
        <f t="shared" si="5"/>
        <v>35.75258354974817</v>
      </c>
    </row>
    <row r="38" spans="1:5" ht="15.75">
      <c r="A38" s="1">
        <v>49.5</v>
      </c>
      <c r="B38" s="1">
        <v>1.413</v>
      </c>
      <c r="C38" s="1">
        <f t="shared" si="3"/>
        <v>1.386228245567983</v>
      </c>
      <c r="D38" s="15">
        <f t="shared" si="4"/>
        <v>1.3653241434577974</v>
      </c>
      <c r="E38" s="1">
        <f t="shared" si="5"/>
        <v>36.85122375704804</v>
      </c>
    </row>
    <row r="39" spans="1:5" ht="15.75">
      <c r="A39" s="1">
        <v>54.5</v>
      </c>
      <c r="B39" s="1">
        <v>1.393</v>
      </c>
      <c r="C39" s="1">
        <f t="shared" si="3"/>
        <v>1.3675539060871817</v>
      </c>
      <c r="D39" s="15">
        <f t="shared" si="4"/>
        <v>1.3702472952859568</v>
      </c>
      <c r="E39" s="1">
        <f t="shared" si="5"/>
        <v>40.5002001259133</v>
      </c>
    </row>
    <row r="40" spans="1:5" ht="15.75">
      <c r="A40" s="1">
        <v>56</v>
      </c>
      <c r="B40" s="1">
        <v>1.366</v>
      </c>
      <c r="C40" s="1">
        <f t="shared" si="3"/>
        <v>1.3413256309060329</v>
      </c>
      <c r="D40" s="15">
        <f t="shared" si="4"/>
        <v>1.3717242408344048</v>
      </c>
      <c r="E40" s="1">
        <f t="shared" si="5"/>
        <v>41.593714372689</v>
      </c>
    </row>
    <row r="41" spans="1:5" ht="15.75">
      <c r="A41" s="1">
        <v>57.5</v>
      </c>
      <c r="B41" s="1">
        <v>1.413</v>
      </c>
      <c r="C41" s="1">
        <f t="shared" si="3"/>
        <v>1.3877647546562673</v>
      </c>
      <c r="D41" s="15">
        <f t="shared" si="4"/>
        <v>1.3732011863828526</v>
      </c>
      <c r="E41" s="1">
        <f t="shared" si="5"/>
        <v>42.686052491003004</v>
      </c>
    </row>
    <row r="42" spans="1:5" ht="15.75">
      <c r="A42" s="1">
        <v>59</v>
      </c>
      <c r="B42" s="1">
        <v>1.259</v>
      </c>
      <c r="C42" s="1">
        <f t="shared" si="3"/>
        <v>1.236771789305657</v>
      </c>
      <c r="D42" s="15">
        <f t="shared" si="4"/>
        <v>1.3746781319313004</v>
      </c>
      <c r="E42" s="1">
        <f t="shared" si="5"/>
        <v>43.77721700810537</v>
      </c>
    </row>
    <row r="43" spans="1:5" ht="15.75">
      <c r="A43" s="1">
        <v>64</v>
      </c>
      <c r="B43" s="1">
        <v>1.407</v>
      </c>
      <c r="C43" s="1">
        <f t="shared" si="3"/>
        <v>1.3831150232022158</v>
      </c>
      <c r="D43" s="15">
        <f t="shared" si="4"/>
        <v>1.37960128375946</v>
      </c>
      <c r="E43" s="1">
        <f t="shared" si="5"/>
        <v>47.401452545473695</v>
      </c>
    </row>
    <row r="44" spans="1:5" ht="15.75">
      <c r="A44" s="1">
        <v>65.5</v>
      </c>
      <c r="B44" s="1">
        <v>1.368</v>
      </c>
      <c r="C44" s="1">
        <f t="shared" si="3"/>
        <v>1.3450560005679737</v>
      </c>
      <c r="D44" s="15">
        <f t="shared" si="4"/>
        <v>1.3810782293079078</v>
      </c>
      <c r="E44" s="1">
        <f t="shared" si="5"/>
        <v>48.48756046330807</v>
      </c>
    </row>
    <row r="45" spans="1:5" ht="15.75">
      <c r="A45" s="1">
        <v>67</v>
      </c>
      <c r="B45" s="1">
        <v>1.431</v>
      </c>
      <c r="C45" s="1">
        <f t="shared" si="3"/>
        <v>1.4072911344750203</v>
      </c>
      <c r="D45" s="15">
        <f t="shared" si="4"/>
        <v>1.3825551748563556</v>
      </c>
      <c r="E45" s="1">
        <f t="shared" si="5"/>
        <v>49.57250812201966</v>
      </c>
    </row>
    <row r="46" spans="1:5" ht="15.75">
      <c r="A46" s="1">
        <v>68.5</v>
      </c>
      <c r="B46" s="1">
        <v>1.359</v>
      </c>
      <c r="C46" s="1">
        <f t="shared" si="3"/>
        <v>1.33676111880606</v>
      </c>
      <c r="D46" s="15">
        <f t="shared" si="4"/>
        <v>1.3840321204048034</v>
      </c>
      <c r="E46" s="1">
        <f t="shared" si="5"/>
        <v>50.65629799790873</v>
      </c>
    </row>
    <row r="47" spans="1:5" ht="15.75">
      <c r="A47" s="1">
        <v>73.5</v>
      </c>
      <c r="B47" s="1">
        <v>1.455</v>
      </c>
      <c r="C47" s="1">
        <f t="shared" si="3"/>
        <v>1.4321790229807336</v>
      </c>
      <c r="D47" s="15">
        <f t="shared" si="4"/>
        <v>1.388955272232963</v>
      </c>
      <c r="E47" s="1">
        <f t="shared" si="5"/>
        <v>54.256125940504546</v>
      </c>
    </row>
    <row r="48" spans="1:5" ht="15.75">
      <c r="A48" s="1">
        <v>76.5</v>
      </c>
      <c r="B48" s="1">
        <v>1.414</v>
      </c>
      <c r="C48" s="1">
        <f t="shared" si="3"/>
        <v>1.392398686999075</v>
      </c>
      <c r="D48" s="15">
        <f t="shared" si="4"/>
        <v>1.3919091633298586</v>
      </c>
      <c r="E48" s="1">
        <f t="shared" si="5"/>
        <v>56.41143900189938</v>
      </c>
    </row>
    <row r="49" spans="1:5" ht="15.75">
      <c r="A49" s="1">
        <v>78</v>
      </c>
      <c r="B49" s="1">
        <v>1.38</v>
      </c>
      <c r="C49" s="1">
        <f aca="true" t="shared" si="6" ref="C49:C64">B49*(1+($I$28+$I$29*A49)/(1282900)+($I$30+A49*$I$31-$I$32)/400)</f>
        <v>1.3591994633326923</v>
      </c>
      <c r="D49" s="15">
        <f aca="true" t="shared" si="7" ref="D49:D64">G$18+G$20*A49</f>
        <v>1.3933861088783066</v>
      </c>
      <c r="E49" s="1">
        <f t="shared" si="5"/>
        <v>57.487953250493064</v>
      </c>
    </row>
    <row r="50" spans="1:5" ht="15.75">
      <c r="A50" s="1">
        <v>79.5</v>
      </c>
      <c r="B50" s="1">
        <v>1.362</v>
      </c>
      <c r="C50" s="1">
        <f t="shared" si="6"/>
        <v>1.3417484717848587</v>
      </c>
      <c r="D50" s="15">
        <f t="shared" si="7"/>
        <v>1.3948630544267544</v>
      </c>
      <c r="E50" s="1">
        <f aca="true" t="shared" si="8" ref="E50:E65">E49+(A50-A49)/D50</f>
        <v>58.5633276359853</v>
      </c>
    </row>
    <row r="51" spans="1:5" ht="15.75">
      <c r="A51" s="1">
        <v>83</v>
      </c>
      <c r="B51" s="1">
        <v>1.454</v>
      </c>
      <c r="C51" s="1">
        <f t="shared" si="6"/>
        <v>1.4330722552749486</v>
      </c>
      <c r="D51" s="15">
        <f t="shared" si="7"/>
        <v>1.398309260706466</v>
      </c>
      <c r="E51" s="1">
        <f t="shared" si="8"/>
        <v>61.06635046387654</v>
      </c>
    </row>
    <row r="52" spans="1:5" ht="15.75">
      <c r="A52" s="1">
        <v>86</v>
      </c>
      <c r="B52" s="1">
        <v>1.388</v>
      </c>
      <c r="C52" s="1">
        <f t="shared" si="6"/>
        <v>1.3685882043716864</v>
      </c>
      <c r="D52" s="15">
        <f t="shared" si="7"/>
        <v>1.4012631518033618</v>
      </c>
      <c r="E52" s="1">
        <f t="shared" si="8"/>
        <v>63.207275953952504</v>
      </c>
    </row>
    <row r="53" spans="1:5" ht="15.75">
      <c r="A53" s="1">
        <v>89</v>
      </c>
      <c r="B53" s="1">
        <v>1.316</v>
      </c>
      <c r="C53" s="1">
        <f t="shared" si="6"/>
        <v>1.2981317927076188</v>
      </c>
      <c r="D53" s="15">
        <f t="shared" si="7"/>
        <v>1.4042170429002574</v>
      </c>
      <c r="E53" s="1">
        <f t="shared" si="8"/>
        <v>65.34369782346907</v>
      </c>
    </row>
    <row r="54" spans="1:5" ht="15.75">
      <c r="A54" s="1">
        <v>90.3</v>
      </c>
      <c r="B54" s="1">
        <v>1.403</v>
      </c>
      <c r="C54" s="1">
        <f t="shared" si="6"/>
        <v>1.384198451529569</v>
      </c>
      <c r="D54" s="15">
        <f t="shared" si="7"/>
        <v>1.405497062375579</v>
      </c>
      <c r="E54" s="1">
        <f t="shared" si="8"/>
        <v>66.26863750125305</v>
      </c>
    </row>
    <row r="55" spans="1:5" ht="15.75">
      <c r="A55" s="1">
        <v>92.5</v>
      </c>
      <c r="B55" s="1">
        <v>1.402</v>
      </c>
      <c r="C55" s="1">
        <f t="shared" si="6"/>
        <v>1.3836311030773893</v>
      </c>
      <c r="D55" s="15">
        <f t="shared" si="7"/>
        <v>1.4076632491799692</v>
      </c>
      <c r="E55" s="1">
        <f t="shared" si="8"/>
        <v>67.83151129317851</v>
      </c>
    </row>
    <row r="56" spans="1:5" ht="15.75">
      <c r="A56" s="1">
        <v>95.5</v>
      </c>
      <c r="B56" s="1">
        <v>1.414</v>
      </c>
      <c r="C56" s="1">
        <f t="shared" si="6"/>
        <v>1.3960504786804133</v>
      </c>
      <c r="D56" s="15">
        <f t="shared" si="7"/>
        <v>1.4106171402768648</v>
      </c>
      <c r="E56" s="1">
        <f t="shared" si="8"/>
        <v>69.95824002370505</v>
      </c>
    </row>
    <row r="57" spans="1:5" ht="15.75">
      <c r="A57" s="1">
        <v>98.5</v>
      </c>
      <c r="B57" s="1">
        <v>1.527</v>
      </c>
      <c r="C57" s="1">
        <f t="shared" si="6"/>
        <v>1.5082387179203096</v>
      </c>
      <c r="D57" s="15">
        <f t="shared" si="7"/>
        <v>1.4135710313737606</v>
      </c>
      <c r="E57" s="1">
        <f t="shared" si="8"/>
        <v>72.08052460185213</v>
      </c>
    </row>
    <row r="58" spans="1:5" ht="15.75">
      <c r="A58" s="1">
        <v>102</v>
      </c>
      <c r="B58" s="1">
        <v>1.378</v>
      </c>
      <c r="C58" s="1">
        <f t="shared" si="6"/>
        <v>1.3617249583451323</v>
      </c>
      <c r="D58" s="15">
        <f t="shared" si="7"/>
        <v>1.4170172376534722</v>
      </c>
      <c r="E58" s="1">
        <f t="shared" si="8"/>
        <v>74.55050161200896</v>
      </c>
    </row>
    <row r="59" spans="1:5" ht="15.75">
      <c r="A59" s="1">
        <v>105</v>
      </c>
      <c r="B59" s="1">
        <v>1.461</v>
      </c>
      <c r="C59" s="1">
        <f t="shared" si="6"/>
        <v>1.444340440718035</v>
      </c>
      <c r="D59" s="15">
        <f t="shared" si="7"/>
        <v>1.4199711287503678</v>
      </c>
      <c r="E59" s="1">
        <f t="shared" si="8"/>
        <v>76.6632206238667</v>
      </c>
    </row>
    <row r="60" spans="1:5" ht="15.75">
      <c r="A60" s="1">
        <v>108</v>
      </c>
      <c r="B60" s="1">
        <v>1.422</v>
      </c>
      <c r="C60" s="1">
        <f t="shared" si="6"/>
        <v>1.4063650126599863</v>
      </c>
      <c r="D60" s="15">
        <f t="shared" si="7"/>
        <v>1.4229250198472636</v>
      </c>
      <c r="E60" s="1">
        <f t="shared" si="8"/>
        <v>78.77155378138053</v>
      </c>
    </row>
    <row r="61" spans="1:5" ht="15.75">
      <c r="A61" s="1">
        <v>111.5</v>
      </c>
      <c r="B61" s="1">
        <v>1.5</v>
      </c>
      <c r="C61" s="1">
        <f t="shared" si="6"/>
        <v>1.4842210095564616</v>
      </c>
      <c r="D61" s="15">
        <f t="shared" si="7"/>
        <v>1.4263712261269752</v>
      </c>
      <c r="E61" s="1">
        <f t="shared" si="8"/>
        <v>81.2253329490265</v>
      </c>
    </row>
    <row r="62" spans="1:5" ht="15.75">
      <c r="A62" s="1">
        <v>114.5</v>
      </c>
      <c r="B62" s="1">
        <v>1.459</v>
      </c>
      <c r="C62" s="1">
        <f t="shared" si="6"/>
        <v>1.4442472506773663</v>
      </c>
      <c r="D62" s="15">
        <f t="shared" si="7"/>
        <v>1.429325117223871</v>
      </c>
      <c r="E62" s="1">
        <f t="shared" si="8"/>
        <v>83.32422561091911</v>
      </c>
    </row>
    <row r="63" spans="1:5" ht="15.75">
      <c r="A63" s="1">
        <v>117.5</v>
      </c>
      <c r="B63" s="1">
        <v>1.465</v>
      </c>
      <c r="C63" s="1">
        <f t="shared" si="6"/>
        <v>1.4507839767720851</v>
      </c>
      <c r="D63" s="15">
        <f t="shared" si="7"/>
        <v>1.4322790083207666</v>
      </c>
      <c r="E63" s="1">
        <f t="shared" si="8"/>
        <v>85.41878957685844</v>
      </c>
    </row>
    <row r="64" spans="1:5" ht="15.75">
      <c r="A64" s="1">
        <v>121</v>
      </c>
      <c r="B64" s="1">
        <v>1.619</v>
      </c>
      <c r="C64" s="1">
        <f t="shared" si="6"/>
        <v>1.6040598216465571</v>
      </c>
      <c r="D64" s="15">
        <f t="shared" si="7"/>
        <v>1.4357252146004784</v>
      </c>
      <c r="E64" s="1">
        <f t="shared" si="8"/>
        <v>87.8565819652675</v>
      </c>
    </row>
    <row r="65" spans="1:5" ht="15.75">
      <c r="A65" s="1">
        <v>124</v>
      </c>
      <c r="B65" s="1">
        <v>1.511</v>
      </c>
      <c r="C65" s="1">
        <f aca="true" t="shared" si="9" ref="C65:C80">B65*(1+($I$28+$I$29*A65)/(1282900)+($I$30+A65*$I$31-$I$32)/400)</f>
        <v>1.4976726019320066</v>
      </c>
      <c r="D65" s="15">
        <f aca="true" t="shared" si="10" ref="D65:D80">G$18+G$20*A65</f>
        <v>1.438679105697374</v>
      </c>
      <c r="E65" s="1">
        <f t="shared" si="8"/>
        <v>89.94182806922464</v>
      </c>
    </row>
    <row r="66" spans="1:5" ht="15.75">
      <c r="A66" s="1">
        <v>127</v>
      </c>
      <c r="B66" s="1">
        <v>1.472</v>
      </c>
      <c r="C66" s="1">
        <f t="shared" si="9"/>
        <v>1.4596168415251278</v>
      </c>
      <c r="D66" s="15">
        <f t="shared" si="10"/>
        <v>1.4416329967942698</v>
      </c>
      <c r="E66" s="1">
        <f aca="true" t="shared" si="11" ref="E66:E81">E65+(A66-A65)/D66</f>
        <v>92.02280152548641</v>
      </c>
    </row>
    <row r="67" spans="1:5" ht="15.75">
      <c r="A67" s="1">
        <v>130.5</v>
      </c>
      <c r="B67" s="1">
        <v>1.387</v>
      </c>
      <c r="C67" s="1">
        <f t="shared" si="9"/>
        <v>1.3759917550746483</v>
      </c>
      <c r="D67" s="15">
        <f t="shared" si="10"/>
        <v>1.4450792030739814</v>
      </c>
      <c r="E67" s="1">
        <f t="shared" si="11"/>
        <v>94.44481409929882</v>
      </c>
    </row>
    <row r="68" spans="1:5" ht="15.75">
      <c r="A68" s="1">
        <v>133.5</v>
      </c>
      <c r="B68" s="1">
        <v>1.508</v>
      </c>
      <c r="C68" s="1">
        <f t="shared" si="9"/>
        <v>1.4966463405664636</v>
      </c>
      <c r="D68" s="15">
        <f t="shared" si="10"/>
        <v>1.448033094170877</v>
      </c>
      <c r="E68" s="1">
        <f t="shared" si="11"/>
        <v>96.51658995309432</v>
      </c>
    </row>
    <row r="69" spans="1:5" ht="15.75">
      <c r="A69" s="1">
        <v>136.5</v>
      </c>
      <c r="B69" s="1">
        <v>1.48</v>
      </c>
      <c r="C69" s="1">
        <f t="shared" si="9"/>
        <v>1.469460663281353</v>
      </c>
      <c r="D69" s="15">
        <f t="shared" si="10"/>
        <v>1.4509869852677728</v>
      </c>
      <c r="E69" s="1">
        <f t="shared" si="11"/>
        <v>98.58414812588273</v>
      </c>
    </row>
    <row r="70" spans="1:5" ht="15.75">
      <c r="A70" s="1">
        <v>140</v>
      </c>
      <c r="B70" s="1">
        <v>1.377</v>
      </c>
      <c r="C70" s="1">
        <f t="shared" si="9"/>
        <v>1.3678492401800484</v>
      </c>
      <c r="D70" s="15">
        <f t="shared" si="10"/>
        <v>1.4544331915474844</v>
      </c>
      <c r="E70" s="1">
        <f t="shared" si="11"/>
        <v>100.9905838565443</v>
      </c>
    </row>
    <row r="71" spans="1:5" ht="15.75">
      <c r="A71" s="1">
        <v>143</v>
      </c>
      <c r="B71" s="1">
        <v>1.375</v>
      </c>
      <c r="C71" s="1">
        <f t="shared" si="9"/>
        <v>1.3664232263721134</v>
      </c>
      <c r="D71" s="15">
        <f t="shared" si="10"/>
        <v>1.4573870826443802</v>
      </c>
      <c r="E71" s="1">
        <f t="shared" si="11"/>
        <v>103.04906237314856</v>
      </c>
    </row>
    <row r="72" spans="1:5" ht="15.75">
      <c r="A72" s="1">
        <v>146</v>
      </c>
      <c r="B72" s="1">
        <v>1.37</v>
      </c>
      <c r="C72" s="1">
        <f t="shared" si="9"/>
        <v>1.3620130710758782</v>
      </c>
      <c r="D72" s="15">
        <f t="shared" si="10"/>
        <v>1.4603409737412758</v>
      </c>
      <c r="E72" s="1">
        <f t="shared" si="11"/>
        <v>105.10337712151465</v>
      </c>
    </row>
    <row r="73" spans="1:5" ht="15.75">
      <c r="A73" s="1">
        <v>149.5</v>
      </c>
      <c r="B73" s="1">
        <v>1.429</v>
      </c>
      <c r="C73" s="1">
        <f t="shared" si="9"/>
        <v>1.4213489430333528</v>
      </c>
      <c r="D73" s="15">
        <f t="shared" si="10"/>
        <v>1.4637871800209876</v>
      </c>
      <c r="E73" s="1">
        <f t="shared" si="11"/>
        <v>107.49443508934698</v>
      </c>
    </row>
    <row r="74" spans="1:5" ht="15.75">
      <c r="A74" s="1">
        <v>152.5</v>
      </c>
      <c r="B74" s="1">
        <v>1.513</v>
      </c>
      <c r="C74" s="1">
        <f t="shared" si="9"/>
        <v>1.5055161645580337</v>
      </c>
      <c r="D74" s="15">
        <f t="shared" si="10"/>
        <v>1.4667410711178832</v>
      </c>
      <c r="E74" s="1">
        <f t="shared" si="11"/>
        <v>109.539785873527</v>
      </c>
    </row>
    <row r="75" spans="1:5" ht="15.75">
      <c r="A75" s="1">
        <v>155.6</v>
      </c>
      <c r="B75" s="1">
        <v>1.42</v>
      </c>
      <c r="C75" s="1">
        <f t="shared" si="9"/>
        <v>1.4135745224620828</v>
      </c>
      <c r="D75" s="15">
        <f t="shared" si="10"/>
        <v>1.469793425251342</v>
      </c>
      <c r="E75" s="1">
        <f t="shared" si="11"/>
        <v>111.64892580213287</v>
      </c>
    </row>
    <row r="76" spans="1:5" ht="15.75">
      <c r="A76" s="1">
        <v>159.1</v>
      </c>
      <c r="B76" s="1">
        <v>1.416</v>
      </c>
      <c r="C76" s="1">
        <f t="shared" si="9"/>
        <v>1.4102662723494057</v>
      </c>
      <c r="D76" s="15">
        <f t="shared" si="10"/>
        <v>1.4732396315310539</v>
      </c>
      <c r="E76" s="1">
        <f t="shared" si="11"/>
        <v>114.02464250503112</v>
      </c>
    </row>
    <row r="77" spans="1:5" ht="15.75">
      <c r="A77" s="1">
        <v>162.1</v>
      </c>
      <c r="B77" s="1">
        <v>1.441</v>
      </c>
      <c r="C77" s="1">
        <f t="shared" si="9"/>
        <v>1.4357526499860078</v>
      </c>
      <c r="D77" s="15">
        <f t="shared" si="10"/>
        <v>1.4761935226279495</v>
      </c>
      <c r="E77" s="1">
        <f t="shared" si="11"/>
        <v>116.05689637555302</v>
      </c>
    </row>
    <row r="78" spans="1:5" ht="15.75">
      <c r="A78" s="1">
        <v>165.1</v>
      </c>
      <c r="B78" s="1">
        <v>1.407</v>
      </c>
      <c r="C78" s="1">
        <f t="shared" si="9"/>
        <v>1.4024502040087934</v>
      </c>
      <c r="D78" s="15">
        <f t="shared" si="10"/>
        <v>1.4791474137248453</v>
      </c>
      <c r="E78" s="1">
        <f t="shared" si="11"/>
        <v>118.08509178877779</v>
      </c>
    </row>
    <row r="79" spans="1:5" ht="15.75">
      <c r="A79" s="1">
        <v>167.84</v>
      </c>
      <c r="B79" s="1">
        <v>1.43</v>
      </c>
      <c r="C79" s="1">
        <f t="shared" si="9"/>
        <v>1.4259084150365846</v>
      </c>
      <c r="D79" s="15">
        <f t="shared" si="10"/>
        <v>1.4818453009266765</v>
      </c>
      <c r="E79" s="1">
        <f t="shared" si="11"/>
        <v>119.93413770354807</v>
      </c>
    </row>
    <row r="80" spans="1:5" ht="15.75">
      <c r="A80" s="1">
        <v>172.48</v>
      </c>
      <c r="B80" s="1">
        <v>1.527</v>
      </c>
      <c r="C80" s="1">
        <f t="shared" si="9"/>
        <v>1.5235939487209467</v>
      </c>
      <c r="D80" s="15">
        <f t="shared" si="10"/>
        <v>1.4864139858232086</v>
      </c>
      <c r="E80" s="1">
        <f t="shared" si="11"/>
        <v>123.05574449967241</v>
      </c>
    </row>
    <row r="81" spans="1:5" ht="15.75">
      <c r="A81" s="1">
        <v>178.09</v>
      </c>
      <c r="B81" s="1">
        <v>1.526</v>
      </c>
      <c r="C81" s="1">
        <f aca="true" t="shared" si="12" ref="C81:C96">B81*(1+($I$28+$I$29*A81)/(1282900)+($I$30+A81*$I$31-$I$32)/400)</f>
        <v>1.523759823928069</v>
      </c>
      <c r="D81" s="15">
        <f aca="true" t="shared" si="13" ref="D81:D96">G$18+G$20*A81</f>
        <v>1.4919377621744037</v>
      </c>
      <c r="E81" s="1">
        <f t="shared" si="11"/>
        <v>126.81595497374997</v>
      </c>
    </row>
    <row r="82" spans="1:5" ht="15.75">
      <c r="A82" s="1">
        <v>181.09</v>
      </c>
      <c r="B82" s="1">
        <v>1.442</v>
      </c>
      <c r="C82" s="1">
        <f t="shared" si="12"/>
        <v>1.4404711528546954</v>
      </c>
      <c r="D82" s="15">
        <f t="shared" si="13"/>
        <v>1.4948916532712992</v>
      </c>
      <c r="E82" s="1">
        <f aca="true" t="shared" si="14" ref="E82:E97">E81+(A82-A81)/D82</f>
        <v>128.82278937772503</v>
      </c>
    </row>
    <row r="83" spans="1:5" ht="15.75">
      <c r="A83" s="1">
        <v>184.04</v>
      </c>
      <c r="B83" s="1">
        <v>1.474</v>
      </c>
      <c r="C83" s="1">
        <f t="shared" si="12"/>
        <v>1.473028273230108</v>
      </c>
      <c r="D83" s="15">
        <f t="shared" si="13"/>
        <v>1.4977963128499134</v>
      </c>
      <c r="E83" s="1">
        <f t="shared" si="14"/>
        <v>130.79234957405566</v>
      </c>
    </row>
    <row r="84" spans="1:5" ht="15.75">
      <c r="A84" s="1">
        <v>187.49</v>
      </c>
      <c r="B84" s="1">
        <v>1.606</v>
      </c>
      <c r="C84" s="1">
        <f t="shared" si="12"/>
        <v>1.6056943788870999</v>
      </c>
      <c r="D84" s="15">
        <f t="shared" si="13"/>
        <v>1.5011932876113434</v>
      </c>
      <c r="E84" s="1">
        <f t="shared" si="14"/>
        <v>133.09052132080626</v>
      </c>
    </row>
    <row r="85" spans="1:5" ht="15.75">
      <c r="A85" s="1">
        <v>190.51</v>
      </c>
      <c r="B85" s="1">
        <v>1.651</v>
      </c>
      <c r="C85" s="1">
        <f t="shared" si="12"/>
        <v>1.6513635458596758</v>
      </c>
      <c r="D85" s="15">
        <f t="shared" si="13"/>
        <v>1.5041668713155518</v>
      </c>
      <c r="E85" s="1">
        <f t="shared" si="14"/>
        <v>135.09827728032866</v>
      </c>
    </row>
    <row r="86" spans="1:5" ht="15.75">
      <c r="A86" s="1">
        <v>191.95</v>
      </c>
      <c r="B86" s="1">
        <v>0.735</v>
      </c>
      <c r="C86" s="1">
        <f t="shared" si="12"/>
        <v>0.7353057092944912</v>
      </c>
      <c r="D86" s="15">
        <f t="shared" si="13"/>
        <v>1.5055847390420618</v>
      </c>
      <c r="E86" s="1">
        <f t="shared" si="14"/>
        <v>136.05471630541882</v>
      </c>
    </row>
    <row r="87" spans="1:5" ht="15.75">
      <c r="A87" s="1">
        <v>193.53</v>
      </c>
      <c r="B87" s="1">
        <v>1.476</v>
      </c>
      <c r="C87" s="1">
        <f t="shared" si="12"/>
        <v>1.476930904807987</v>
      </c>
      <c r="D87" s="15">
        <f t="shared" si="13"/>
        <v>1.5071404550197602</v>
      </c>
      <c r="E87" s="1">
        <f t="shared" si="14"/>
        <v>137.10305920852224</v>
      </c>
    </row>
    <row r="88" spans="1:5" ht="15.75">
      <c r="A88" s="1">
        <v>194.95</v>
      </c>
      <c r="B88" s="1">
        <v>0.753</v>
      </c>
      <c r="C88" s="1">
        <f t="shared" si="12"/>
        <v>0.7536202532033284</v>
      </c>
      <c r="D88" s="15">
        <f t="shared" si="13"/>
        <v>1.5085386301389574</v>
      </c>
      <c r="E88" s="1">
        <f t="shared" si="14"/>
        <v>138.04436755265738</v>
      </c>
    </row>
    <row r="89" spans="1:5" ht="15.75">
      <c r="A89" s="1">
        <v>196.6</v>
      </c>
      <c r="B89" s="1">
        <v>0.675</v>
      </c>
      <c r="C89" s="1">
        <f t="shared" si="12"/>
        <v>0.6757073916061203</v>
      </c>
      <c r="D89" s="15">
        <f t="shared" si="13"/>
        <v>1.51016327024225</v>
      </c>
      <c r="E89" s="1">
        <f t="shared" si="14"/>
        <v>139.13696464630496</v>
      </c>
    </row>
    <row r="90" spans="1:5" ht="15.75">
      <c r="A90" s="1">
        <v>201.45</v>
      </c>
      <c r="B90" s="1">
        <v>0.222</v>
      </c>
      <c r="C90" s="1">
        <f t="shared" si="12"/>
        <v>0.22237900491444854</v>
      </c>
      <c r="D90" s="15">
        <f t="shared" si="13"/>
        <v>1.5149387275155648</v>
      </c>
      <c r="E90" s="1">
        <f t="shared" si="14"/>
        <v>142.33841425737523</v>
      </c>
    </row>
    <row r="91" spans="1:5" ht="15.75">
      <c r="A91" s="1">
        <v>204.45</v>
      </c>
      <c r="B91" s="1">
        <v>1.442</v>
      </c>
      <c r="C91" s="1">
        <f t="shared" si="12"/>
        <v>1.4450498411968706</v>
      </c>
      <c r="D91" s="15">
        <f t="shared" si="13"/>
        <v>1.5178926186124606</v>
      </c>
      <c r="E91" s="1">
        <f t="shared" si="14"/>
        <v>144.31483865210112</v>
      </c>
    </row>
    <row r="92" spans="1:5" ht="15.75">
      <c r="A92" s="1">
        <v>205.95</v>
      </c>
      <c r="B92" s="1">
        <v>1.468</v>
      </c>
      <c r="C92" s="1">
        <f t="shared" si="12"/>
        <v>1.4714041407593719</v>
      </c>
      <c r="D92" s="15">
        <f t="shared" si="13"/>
        <v>1.5193695641609084</v>
      </c>
      <c r="E92" s="1">
        <f t="shared" si="14"/>
        <v>145.30209023024392</v>
      </c>
    </row>
    <row r="93" spans="1:5" ht="15.75">
      <c r="A93" s="1">
        <v>210.95</v>
      </c>
      <c r="B93" s="1">
        <v>1.574</v>
      </c>
      <c r="C93" s="1">
        <f t="shared" si="12"/>
        <v>1.5787196825617278</v>
      </c>
      <c r="D93" s="15">
        <f t="shared" si="13"/>
        <v>1.5242927159890678</v>
      </c>
      <c r="E93" s="1">
        <f t="shared" si="14"/>
        <v>148.5823000925312</v>
      </c>
    </row>
    <row r="94" spans="1:5" ht="15.75">
      <c r="A94" s="1">
        <v>219.1</v>
      </c>
      <c r="B94" s="1">
        <v>1.453</v>
      </c>
      <c r="C94" s="1">
        <f t="shared" si="12"/>
        <v>1.4589664912683342</v>
      </c>
      <c r="D94" s="15">
        <f t="shared" si="13"/>
        <v>1.5323174534689679</v>
      </c>
      <c r="E94" s="1">
        <f t="shared" si="14"/>
        <v>153.90104131129723</v>
      </c>
    </row>
    <row r="95" spans="1:5" ht="15.75">
      <c r="A95" s="1">
        <v>220.6</v>
      </c>
      <c r="B95" s="1">
        <v>1.443</v>
      </c>
      <c r="C95" s="1">
        <f t="shared" si="12"/>
        <v>1.4492196401415134</v>
      </c>
      <c r="D95" s="15">
        <f t="shared" si="13"/>
        <v>1.5337943990174157</v>
      </c>
      <c r="E95" s="1">
        <f t="shared" si="14"/>
        <v>154.87900811112448</v>
      </c>
    </row>
    <row r="96" spans="1:5" ht="15.75">
      <c r="A96" s="1">
        <v>222.1</v>
      </c>
      <c r="B96" s="1">
        <v>1.468</v>
      </c>
      <c r="C96" s="1">
        <f t="shared" si="12"/>
        <v>1.4746267048753365</v>
      </c>
      <c r="D96" s="15">
        <f t="shared" si="13"/>
        <v>1.5352713445658637</v>
      </c>
      <c r="E96" s="1">
        <f t="shared" si="14"/>
        <v>155.85603409764425</v>
      </c>
    </row>
    <row r="97" spans="1:5" ht="15.75">
      <c r="A97" s="1">
        <v>230.1</v>
      </c>
      <c r="B97" s="1">
        <v>1.574</v>
      </c>
      <c r="C97" s="1">
        <f aca="true" t="shared" si="15" ref="C97:C112">B97*(1+($I$28+$I$29*A97)/(1282900)+($I$30+A97*$I$31-$I$32)/400)</f>
        <v>1.58281678187082</v>
      </c>
      <c r="D97" s="15">
        <f aca="true" t="shared" si="16" ref="D97:D112">G$18+G$20*A97</f>
        <v>1.5431483874909189</v>
      </c>
      <c r="E97" s="1">
        <f t="shared" si="14"/>
        <v>161.0402406618669</v>
      </c>
    </row>
    <row r="98" spans="1:5" ht="15.75">
      <c r="A98" s="1">
        <v>233.2</v>
      </c>
      <c r="B98" s="1">
        <v>1.485</v>
      </c>
      <c r="C98" s="1">
        <f t="shared" si="15"/>
        <v>1.4939439831768957</v>
      </c>
      <c r="D98" s="15">
        <f t="shared" si="16"/>
        <v>1.5462007416243777</v>
      </c>
      <c r="E98" s="1">
        <f aca="true" t="shared" si="17" ref="E98:E113">E97+(A98-A97)/D98</f>
        <v>163.04515497638423</v>
      </c>
    </row>
    <row r="99" spans="1:5" ht="15.75">
      <c r="A99" s="1">
        <v>234.7</v>
      </c>
      <c r="B99" s="1">
        <v>1.605</v>
      </c>
      <c r="C99" s="1">
        <f t="shared" si="15"/>
        <v>1.6149939714746178</v>
      </c>
      <c r="D99" s="15">
        <f t="shared" si="16"/>
        <v>1.5476776871728255</v>
      </c>
      <c r="E99" s="1">
        <f t="shared" si="17"/>
        <v>164.0143490226847</v>
      </c>
    </row>
    <row r="100" spans="1:5" ht="15.75">
      <c r="A100" s="1">
        <v>236.2</v>
      </c>
      <c r="B100" s="1">
        <v>1.521</v>
      </c>
      <c r="C100" s="1">
        <f t="shared" si="15"/>
        <v>1.5307810379890032</v>
      </c>
      <c r="D100" s="15">
        <f t="shared" si="16"/>
        <v>1.5491546327212733</v>
      </c>
      <c r="E100" s="1">
        <f t="shared" si="17"/>
        <v>164.98261905094205</v>
      </c>
    </row>
    <row r="101" spans="1:5" ht="15.75">
      <c r="A101" s="1">
        <v>238.1</v>
      </c>
      <c r="B101" s="1">
        <v>1.516</v>
      </c>
      <c r="C101" s="1">
        <f t="shared" si="15"/>
        <v>1.5261404063295254</v>
      </c>
      <c r="D101" s="15">
        <f t="shared" si="16"/>
        <v>1.551025430415974</v>
      </c>
      <c r="E101" s="1">
        <f t="shared" si="17"/>
        <v>166.2076150843665</v>
      </c>
    </row>
    <row r="102" spans="1:5" ht="15.75">
      <c r="A102" s="1">
        <v>239.6</v>
      </c>
      <c r="B102" s="1">
        <v>1.44</v>
      </c>
      <c r="C102" s="1">
        <f t="shared" si="15"/>
        <v>1.4499256486913024</v>
      </c>
      <c r="D102" s="15">
        <f t="shared" si="16"/>
        <v>1.5525023759644219</v>
      </c>
      <c r="E102" s="1">
        <f t="shared" si="17"/>
        <v>167.1737971805892</v>
      </c>
    </row>
    <row r="103" spans="1:5" ht="15.75">
      <c r="A103" s="1">
        <v>249.1</v>
      </c>
      <c r="B103" s="1">
        <v>1.613</v>
      </c>
      <c r="C103" s="1">
        <f t="shared" si="15"/>
        <v>1.6262009693052044</v>
      </c>
      <c r="D103" s="15">
        <f t="shared" si="16"/>
        <v>1.5618563644379249</v>
      </c>
      <c r="E103" s="1">
        <f t="shared" si="17"/>
        <v>173.2563027273901</v>
      </c>
    </row>
    <row r="104" spans="1:5" ht="15.75">
      <c r="A104" s="1">
        <v>250.6</v>
      </c>
      <c r="B104" s="1">
        <v>1.601</v>
      </c>
      <c r="C104" s="1">
        <f t="shared" si="15"/>
        <v>1.614429186611709</v>
      </c>
      <c r="D104" s="15">
        <f t="shared" si="16"/>
        <v>1.5633333099863729</v>
      </c>
      <c r="E104" s="1">
        <f t="shared" si="17"/>
        <v>174.2157910146403</v>
      </c>
    </row>
    <row r="105" spans="1:5" ht="15.75">
      <c r="A105" s="1">
        <v>270.9</v>
      </c>
      <c r="B105" s="1">
        <v>1.645</v>
      </c>
      <c r="C105" s="1">
        <f t="shared" si="15"/>
        <v>1.6633373081347391</v>
      </c>
      <c r="D105" s="15">
        <f t="shared" si="16"/>
        <v>1.5833213064087004</v>
      </c>
      <c r="E105" s="1">
        <f t="shared" si="17"/>
        <v>187.0369410350645</v>
      </c>
    </row>
    <row r="106" spans="1:5" ht="15.75">
      <c r="A106" s="1">
        <v>273.8</v>
      </c>
      <c r="B106" s="1">
        <v>1.685</v>
      </c>
      <c r="C106" s="1">
        <f t="shared" si="15"/>
        <v>1.704447403209713</v>
      </c>
      <c r="D106" s="15">
        <f t="shared" si="16"/>
        <v>1.586176734469033</v>
      </c>
      <c r="E106" s="1">
        <f t="shared" si="17"/>
        <v>188.86523667008453</v>
      </c>
    </row>
    <row r="107" spans="1:5" ht="15.75">
      <c r="A107" s="1">
        <v>275.25</v>
      </c>
      <c r="B107" s="1">
        <v>1.74</v>
      </c>
      <c r="C107" s="1">
        <f t="shared" si="15"/>
        <v>1.7604251265684596</v>
      </c>
      <c r="D107" s="15">
        <f t="shared" si="16"/>
        <v>1.5876044484991991</v>
      </c>
      <c r="E107" s="1">
        <f t="shared" si="17"/>
        <v>189.77856240520117</v>
      </c>
    </row>
    <row r="108" spans="1:5" ht="15.75">
      <c r="A108" s="1">
        <v>280.6</v>
      </c>
      <c r="B108" s="1">
        <v>1.716</v>
      </c>
      <c r="C108" s="1">
        <f t="shared" si="15"/>
        <v>1.737391284207041</v>
      </c>
      <c r="D108" s="15">
        <f t="shared" si="16"/>
        <v>1.5928722209553299</v>
      </c>
      <c r="E108" s="1">
        <f t="shared" si="17"/>
        <v>193.1372750060094</v>
      </c>
    </row>
    <row r="109" spans="1:5" ht="15.75">
      <c r="A109" s="1">
        <v>282.1</v>
      </c>
      <c r="B109" s="1">
        <v>1.676</v>
      </c>
      <c r="C109" s="1">
        <f t="shared" si="15"/>
        <v>1.6972343711898872</v>
      </c>
      <c r="D109" s="15">
        <f t="shared" si="16"/>
        <v>1.5943491665037777</v>
      </c>
      <c r="E109" s="1">
        <f t="shared" si="17"/>
        <v>194.07809777652542</v>
      </c>
    </row>
    <row r="110" spans="1:5" ht="15.75">
      <c r="A110" s="1">
        <v>286.7</v>
      </c>
      <c r="B110" s="1">
        <v>1.577</v>
      </c>
      <c r="C110" s="1">
        <f t="shared" si="15"/>
        <v>1.5979661090135628</v>
      </c>
      <c r="D110" s="15">
        <f t="shared" si="16"/>
        <v>1.5988784661856845</v>
      </c>
      <c r="E110" s="1">
        <f t="shared" si="17"/>
        <v>196.9551144462</v>
      </c>
    </row>
    <row r="111" spans="1:5" ht="15.75">
      <c r="A111" s="1">
        <v>289.7</v>
      </c>
      <c r="B111" s="1">
        <v>1.484</v>
      </c>
      <c r="C111" s="1">
        <f t="shared" si="15"/>
        <v>1.504334823439832</v>
      </c>
      <c r="D111" s="15">
        <f t="shared" si="16"/>
        <v>1.60183235728258</v>
      </c>
      <c r="E111" s="1">
        <f t="shared" si="17"/>
        <v>198.82796960882723</v>
      </c>
    </row>
    <row r="112" spans="1:5" ht="15.75">
      <c r="A112" s="1">
        <v>296.6</v>
      </c>
      <c r="B112" s="1">
        <v>1.139</v>
      </c>
      <c r="C112" s="1">
        <f t="shared" si="15"/>
        <v>1.15567564519948</v>
      </c>
      <c r="D112" s="15">
        <f t="shared" si="16"/>
        <v>1.6086263068054403</v>
      </c>
      <c r="E112" s="1">
        <f t="shared" si="17"/>
        <v>203.1173436982655</v>
      </c>
    </row>
    <row r="113" spans="1:5" ht="15.75">
      <c r="A113" s="1">
        <v>300.05</v>
      </c>
      <c r="B113" s="1">
        <v>1.636</v>
      </c>
      <c r="C113" s="1">
        <f aca="true" t="shared" si="18" ref="C113:C128">B113*(1+($I$28+$I$29*A113)/(1282900)+($I$30+A113*$I$31-$I$32)/400)</f>
        <v>1.660719218504928</v>
      </c>
      <c r="D113" s="15">
        <f aca="true" t="shared" si="19" ref="D113:D128">G$18+G$20*A113</f>
        <v>1.6120232815668705</v>
      </c>
      <c r="E113" s="1">
        <f t="shared" si="17"/>
        <v>205.25751129972014</v>
      </c>
    </row>
    <row r="114" spans="1:5" ht="15.75">
      <c r="A114" s="1">
        <v>302.7</v>
      </c>
      <c r="B114" s="1">
        <v>1.67</v>
      </c>
      <c r="C114" s="1">
        <f t="shared" si="18"/>
        <v>1.695834484228129</v>
      </c>
      <c r="D114" s="15">
        <f t="shared" si="19"/>
        <v>1.614632552035795</v>
      </c>
      <c r="E114" s="1">
        <f aca="true" t="shared" si="20" ref="E114:E129">E113+(A114-A113)/D114</f>
        <v>206.89875159099182</v>
      </c>
    </row>
    <row r="115" spans="1:5" ht="15.75">
      <c r="A115" s="1">
        <v>303.6</v>
      </c>
      <c r="B115" s="1">
        <v>1.759</v>
      </c>
      <c r="C115" s="1">
        <f t="shared" si="18"/>
        <v>1.7864264767427025</v>
      </c>
      <c r="D115" s="15">
        <f t="shared" si="19"/>
        <v>1.6155187193648637</v>
      </c>
      <c r="E115" s="1">
        <f t="shared" si="20"/>
        <v>207.45584819978498</v>
      </c>
    </row>
    <row r="116" spans="1:5" ht="15.75">
      <c r="A116" s="1">
        <v>309.04</v>
      </c>
      <c r="B116" s="1">
        <v>1.551</v>
      </c>
      <c r="C116" s="1">
        <f t="shared" si="18"/>
        <v>1.5763301918059944</v>
      </c>
      <c r="D116" s="15">
        <f t="shared" si="19"/>
        <v>1.6208751085539013</v>
      </c>
      <c r="E116" s="1">
        <f t="shared" si="20"/>
        <v>210.81205989758408</v>
      </c>
    </row>
    <row r="117" spans="1:5" ht="15.75">
      <c r="A117" s="1">
        <v>315.66</v>
      </c>
      <c r="B117" s="1">
        <v>2.199</v>
      </c>
      <c r="C117" s="1">
        <f t="shared" si="18"/>
        <v>2.2368917470307954</v>
      </c>
      <c r="D117" s="15">
        <f t="shared" si="19"/>
        <v>1.6273933615743843</v>
      </c>
      <c r="E117" s="1">
        <f t="shared" si="20"/>
        <v>214.87991476064906</v>
      </c>
    </row>
    <row r="118" spans="1:5" ht="15.75">
      <c r="A118" s="1">
        <v>318.47</v>
      </c>
      <c r="B118" s="1">
        <v>1.639</v>
      </c>
      <c r="C118" s="1">
        <f t="shared" si="18"/>
        <v>1.667868208968357</v>
      </c>
      <c r="D118" s="15">
        <f t="shared" si="19"/>
        <v>1.63016017290181</v>
      </c>
      <c r="E118" s="1">
        <f t="shared" si="20"/>
        <v>216.60367175502955</v>
      </c>
    </row>
    <row r="119" spans="1:5" ht="15.75">
      <c r="A119" s="1">
        <v>321.69</v>
      </c>
      <c r="B119" s="1">
        <v>1.72</v>
      </c>
      <c r="C119" s="1">
        <f t="shared" si="18"/>
        <v>1.751047700110444</v>
      </c>
      <c r="D119" s="15">
        <f t="shared" si="19"/>
        <v>1.6333306826791447</v>
      </c>
      <c r="E119" s="1">
        <f t="shared" si="20"/>
        <v>218.57510352579519</v>
      </c>
    </row>
    <row r="120" spans="1:5" ht="15.75">
      <c r="A120" s="1">
        <v>324.81</v>
      </c>
      <c r="B120" s="1">
        <v>1.684</v>
      </c>
      <c r="C120" s="1">
        <f t="shared" si="18"/>
        <v>1.7151120313411896</v>
      </c>
      <c r="D120" s="15">
        <f t="shared" si="19"/>
        <v>1.6364027294199164</v>
      </c>
      <c r="E120" s="1">
        <f t="shared" si="20"/>
        <v>220.48172464290002</v>
      </c>
    </row>
    <row r="121" spans="1:5" ht="15.75">
      <c r="A121" s="1">
        <v>327.81</v>
      </c>
      <c r="B121" s="1">
        <v>1.7</v>
      </c>
      <c r="C121" s="1">
        <f t="shared" si="18"/>
        <v>1.7321008559038649</v>
      </c>
      <c r="D121" s="15">
        <f t="shared" si="19"/>
        <v>1.639356620516812</v>
      </c>
      <c r="E121" s="1">
        <f t="shared" si="20"/>
        <v>222.3117108475211</v>
      </c>
    </row>
    <row r="122" spans="1:5" ht="15.75">
      <c r="A122" s="1">
        <v>330.76</v>
      </c>
      <c r="B122" s="1">
        <v>1.714</v>
      </c>
      <c r="C122" s="1">
        <f t="shared" si="18"/>
        <v>1.747052499236115</v>
      </c>
      <c r="D122" s="15">
        <f t="shared" si="19"/>
        <v>1.642261280095426</v>
      </c>
      <c r="E122" s="1">
        <f t="shared" si="20"/>
        <v>224.10801453911674</v>
      </c>
    </row>
    <row r="123" spans="1:5" ht="15.75">
      <c r="A123" s="1">
        <v>337.49</v>
      </c>
      <c r="B123" s="1">
        <v>1.919</v>
      </c>
      <c r="C123" s="1">
        <f t="shared" si="18"/>
        <v>1.9577611545639217</v>
      </c>
      <c r="D123" s="15">
        <f t="shared" si="19"/>
        <v>1.6488878424561288</v>
      </c>
      <c r="E123" s="1">
        <f t="shared" si="20"/>
        <v>228.18955351752004</v>
      </c>
    </row>
    <row r="124" spans="1:5" ht="15.75">
      <c r="A124" s="1">
        <v>343.99</v>
      </c>
      <c r="B124" s="1">
        <v>1.766</v>
      </c>
      <c r="C124" s="1">
        <f t="shared" si="18"/>
        <v>1.8032310616447735</v>
      </c>
      <c r="D124" s="15">
        <f t="shared" si="19"/>
        <v>1.655287939832736</v>
      </c>
      <c r="E124" s="1">
        <f t="shared" si="20"/>
        <v>232.11636277141747</v>
      </c>
    </row>
    <row r="125" spans="1:5" ht="15.75">
      <c r="A125" s="1">
        <v>343.99</v>
      </c>
      <c r="B125" s="1">
        <v>1.766</v>
      </c>
      <c r="C125" s="1">
        <f t="shared" si="18"/>
        <v>1.8032310616447735</v>
      </c>
      <c r="D125" s="15">
        <f t="shared" si="19"/>
        <v>1.655287939832736</v>
      </c>
      <c r="E125" s="1">
        <f t="shared" si="20"/>
        <v>232.11636277141747</v>
      </c>
    </row>
    <row r="126" spans="1:5" ht="15.75">
      <c r="A126" s="1">
        <v>347</v>
      </c>
      <c r="B126" s="1">
        <v>1.626</v>
      </c>
      <c r="C126" s="1">
        <f t="shared" si="18"/>
        <v>1.6609448197248373</v>
      </c>
      <c r="D126" s="15">
        <f t="shared" si="19"/>
        <v>1.658251677233288</v>
      </c>
      <c r="E126" s="1">
        <f t="shared" si="20"/>
        <v>233.93152752675908</v>
      </c>
    </row>
    <row r="127" spans="1:5" ht="15.75">
      <c r="A127" s="1">
        <v>356.5</v>
      </c>
      <c r="B127" s="1">
        <v>1.759</v>
      </c>
      <c r="C127" s="1">
        <f t="shared" si="18"/>
        <v>1.799074553602651</v>
      </c>
      <c r="D127" s="15">
        <f t="shared" si="19"/>
        <v>1.6676056657067913</v>
      </c>
      <c r="E127" s="1">
        <f t="shared" si="20"/>
        <v>239.62831795831087</v>
      </c>
    </row>
    <row r="128" spans="1:5" ht="15.75">
      <c r="A128" s="1">
        <v>359.66</v>
      </c>
      <c r="B128" s="1">
        <v>1.876</v>
      </c>
      <c r="C128" s="1">
        <f t="shared" si="18"/>
        <v>1.9195459070625347</v>
      </c>
      <c r="D128" s="15">
        <f t="shared" si="19"/>
        <v>1.6707170976621881</v>
      </c>
      <c r="E128" s="1">
        <f t="shared" si="20"/>
        <v>241.51972135893553</v>
      </c>
    </row>
    <row r="129" spans="1:5" ht="15.75">
      <c r="A129" s="1">
        <v>363.01</v>
      </c>
      <c r="B129" s="1">
        <v>1.718</v>
      </c>
      <c r="C129" s="1">
        <f>B129*(1+($I$28+$I$29*A129)/(1282900)+($I$30+A129*$I$31-$I$32)/400)</f>
        <v>1.7586606903484465</v>
      </c>
      <c r="D129" s="15">
        <f>G$18+G$20*A129</f>
        <v>1.6740156093870548</v>
      </c>
      <c r="E129" s="1">
        <f t="shared" si="20"/>
        <v>243.52089744189126</v>
      </c>
    </row>
    <row r="130" spans="1:5" ht="15.75">
      <c r="A130" s="1">
        <v>370.98</v>
      </c>
      <c r="B130" s="1">
        <v>1.817</v>
      </c>
      <c r="C130" s="1">
        <f>B130*(1+($I$28+$I$29*A130)/(1282900)+($I$30+A130*$I$31-$I$32)/400)</f>
        <v>1.861972181585998</v>
      </c>
      <c r="D130" s="15">
        <f>G$18+G$20*A130</f>
        <v>1.6818631134011413</v>
      </c>
      <c r="E130" s="1">
        <f>E129+(A130-A129)/D130</f>
        <v>248.25968975887284</v>
      </c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89" ht="15.75">
      <c r="B189" s="1" t="s">
        <v>23</v>
      </c>
    </row>
    <row r="190" ht="15.75">
      <c r="B190" s="1" t="s">
        <v>23</v>
      </c>
    </row>
    <row r="191" ht="15.75">
      <c r="B191" s="1" t="s">
        <v>23</v>
      </c>
    </row>
    <row r="192" ht="15.75">
      <c r="B192" s="1" t="s">
        <v>23</v>
      </c>
    </row>
    <row r="193" ht="15.75">
      <c r="B193" s="1" t="s">
        <v>23</v>
      </c>
    </row>
    <row r="194" ht="15.75">
      <c r="B194" s="1" t="s">
        <v>23</v>
      </c>
    </row>
    <row r="195" spans="2:5" ht="15.75">
      <c r="B195" s="1" t="s">
        <v>23</v>
      </c>
      <c r="E195" s="2"/>
    </row>
    <row r="196" spans="2:5" ht="15.75">
      <c r="B196" s="1" t="s">
        <v>23</v>
      </c>
      <c r="E196" s="2"/>
    </row>
    <row r="197" spans="2:5" ht="15.75">
      <c r="B197" s="1" t="s">
        <v>23</v>
      </c>
      <c r="E197" s="2"/>
    </row>
    <row r="198" spans="2:5" ht="15.75">
      <c r="B198" s="1" t="s">
        <v>23</v>
      </c>
      <c r="E198" s="2"/>
    </row>
    <row r="199" ht="15.75">
      <c r="B199" s="1" t="s">
        <v>23</v>
      </c>
    </row>
    <row r="200" ht="15.75">
      <c r="B200" s="1" t="s">
        <v>23</v>
      </c>
    </row>
    <row r="201" ht="15.75">
      <c r="B201" s="1" t="s">
        <v>23</v>
      </c>
    </row>
    <row r="202" ht="15.75">
      <c r="B202" s="1" t="s">
        <v>23</v>
      </c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