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0"/>
  </bookViews>
  <sheets>
    <sheet name="827 A" sheetId="1" r:id="rId1"/>
    <sheet name="829 C" sheetId="2" r:id="rId2"/>
    <sheet name="830 A" sheetId="3" r:id="rId3"/>
    <sheet name="831 A" sheetId="4" r:id="rId4"/>
    <sheet name="832 A" sheetId="5" r:id="rId5"/>
    <sheet name="833 A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<sst xmlns="http://schemas.openxmlformats.org/spreadsheetml/2006/main" count="133" uniqueCount="23">
  <si>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</si>
  <si>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</si>
  <si>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</si>
  <si>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</si>
  <si>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</si>
  <si>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</si>
  <si>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</si>
  <si>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</si>
  <si>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</si>
  <si>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</si>
  <si>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</si>
  <si>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</si>
  <si>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</si>
  <si>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</si>
  <si>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</si>
  <si>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</si>
  <si>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insitu corr.</t>
  </si>
  <si>
    <t>water depth (m)</t>
  </si>
  <si>
    <t>sediment dens. (g/cm3)</t>
  </si>
  <si>
    <t>T bottom water</t>
  </si>
  <si>
    <t>mean gradient</t>
  </si>
  <si>
    <t>lab T</t>
  </si>
  <si>
    <t>C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</si>
</sst>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C3" s="1">
        <v>0</v>
      </c>
      <c r="E3" s="2"/>
      <c r="F3" s="4">
        <f>1000*1/SLOPE(C3:C9,B3:B9)</f>
        <v>21.5683533791136</v>
      </c>
      <c r="G3" s="1">
        <f>INTERCEPT(B4:B9,A4:A9)</f>
        <v>2.819139411599463</v>
      </c>
    </row>
    <row r="4" spans="1:9" ht="15.75">
      <c r="A4" s="1">
        <v>28.8</v>
      </c>
      <c r="B4" s="1">
        <v>3.24</v>
      </c>
      <c r="C4" s="1">
        <f>LN($G$16+$G$18*A4)/$G$18-LN($G$16)/$G$18</f>
        <v>29.898006102401027</v>
      </c>
      <c r="E4" s="5"/>
      <c r="F4" s="5" t="s">
        <v>7</v>
      </c>
      <c r="I4" s="6">
        <f>SLOPE(E4:E9,A4:A9)*1000</f>
        <v>-87.63276775745001</v>
      </c>
    </row>
    <row r="5" spans="1:9" ht="15.75">
      <c r="A5" s="1">
        <v>61</v>
      </c>
      <c r="B5" s="1">
        <v>3.97</v>
      </c>
      <c r="C5" s="1">
        <f>LN($G$16+$G$18*A5)/$G$18-LN($G$16)/$G$18</f>
        <v>62.70233716809609</v>
      </c>
      <c r="E5" s="5">
        <f>1000*1/SLOPE(C4:C5,B4:B5)</f>
        <v>22.25315914956699</v>
      </c>
      <c r="F5" s="7">
        <f>CORREL(C3:C9,B3:B9)</f>
        <v>0.9851416995881459</v>
      </c>
      <c r="I5" s="6"/>
    </row>
    <row r="6" spans="1:5" ht="15.75">
      <c r="A6" s="1">
        <v>77.6</v>
      </c>
      <c r="B6" s="1">
        <v>4.46</v>
      </c>
      <c r="C6" s="1">
        <f>LN($G$16+$G$18*A6)/$G$18-LN($G$16)/$G$18</f>
        <v>79.36485458667744</v>
      </c>
      <c r="E6" s="5">
        <f>1000*1/SLOPE(C5:C6,B5:B6)</f>
        <v>29.40732109624641</v>
      </c>
    </row>
    <row r="7" spans="1:6" ht="15.75">
      <c r="A7" s="1">
        <v>110</v>
      </c>
      <c r="B7" s="1">
        <v>5.46</v>
      </c>
      <c r="C7" s="1">
        <f>LN($G$16+$G$18*A7)/$G$18-LN($G$16)/$G$18</f>
        <v>111.41448557369056</v>
      </c>
      <c r="E7" s="5">
        <f>1000*1/SLOPE(C6:C7,B6:B7)</f>
        <v>31.201607294798567</v>
      </c>
      <c r="F7" s="8"/>
    </row>
    <row r="8" spans="1:6" ht="15.75">
      <c r="A8" s="1">
        <v>194.7</v>
      </c>
      <c r="B8" s="1">
        <v>6.6</v>
      </c>
      <c r="C8" s="1">
        <f>LN($G$16+$G$18*A8)/$G$18-LN($G$16)/$G$18</f>
        <v>192.39707230950762</v>
      </c>
      <c r="E8" s="5">
        <f>1000*1/SLOPE(C7:C8,B7:B8)</f>
        <v>14.077100348979398</v>
      </c>
      <c r="F8" s="4" t="s">
        <v>8</v>
      </c>
    </row>
    <row r="9" spans="5:6" ht="15.75">
      <c r="E9" s="2"/>
      <c r="F9" s="4">
        <f>1000*SLOPE(B3:B9,A3:A9)</f>
        <v>20.40733518746598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0.9829059612294528</v>
      </c>
    </row>
    <row r="12" spans="1:9" ht="15.75">
      <c r="A12" s="9"/>
      <c r="B12" s="9"/>
      <c r="C12" s="9"/>
      <c r="D12" s="16"/>
      <c r="E12" s="9"/>
      <c r="F12" s="10"/>
      <c r="G12" s="10"/>
      <c r="H12" s="10"/>
      <c r="I12" s="10"/>
    </row>
    <row r="13" spans="1:9" s="3" customFormat="1" ht="15.75">
      <c r="A13" s="11"/>
      <c r="B13" s="1"/>
      <c r="C13" s="11" t="s">
        <v>10</v>
      </c>
      <c r="D13" s="17" t="s">
        <v>11</v>
      </c>
      <c r="E13" s="1" t="s">
        <v>12</v>
      </c>
      <c r="F13" s="2"/>
      <c r="G13" s="2" t="s">
        <v>13</v>
      </c>
      <c r="H13" s="2"/>
      <c r="I13" s="2"/>
    </row>
    <row r="14" spans="1:5" ht="15.75">
      <c r="A14" s="12">
        <v>0</v>
      </c>
      <c r="C14" s="11"/>
      <c r="D14" s="15">
        <f>G$16+G$18*A14</f>
        <v>0.9546567210897676</v>
      </c>
      <c r="E14" s="1">
        <v>0</v>
      </c>
    </row>
    <row r="15" spans="1:7" ht="15.75">
      <c r="A15" s="1">
        <v>0.75</v>
      </c>
      <c r="B15" s="1">
        <v>0.9868</v>
      </c>
      <c r="C15" s="1">
        <f aca="true" t="shared" si="0" ref="C15:C30">B15*(1+($I$26+$I$27*A15)/(1282900)+($I$28+A15*$I$29-$I$30)/400)</f>
        <v>0.951989850089812</v>
      </c>
      <c r="D15" s="15">
        <f aca="true" t="shared" si="1" ref="D15:D30">G$16+G$18*A15</f>
        <v>0.955106933270164</v>
      </c>
      <c r="E15" s="1">
        <f>E14+(A15-A14)/D15</f>
        <v>0.7852523878473961</v>
      </c>
      <c r="G15" s="2" t="s">
        <v>14</v>
      </c>
    </row>
    <row r="16" spans="1:7" ht="15.75">
      <c r="A16" s="1">
        <v>2.25</v>
      </c>
      <c r="B16" s="1">
        <v>0.9402</v>
      </c>
      <c r="C16" s="1">
        <f t="shared" si="0"/>
        <v>0.9071076318330863</v>
      </c>
      <c r="D16" s="15">
        <f t="shared" si="1"/>
        <v>0.956007357630957</v>
      </c>
      <c r="E16" s="1">
        <f aca="true" t="shared" si="2" ref="E16:E31">E15+(A16-A15)/D16</f>
        <v>2.354277969111843</v>
      </c>
      <c r="G16" s="1">
        <f>INTERCEPT(C14:C999,A14:A999)</f>
        <v>0.9546567210897676</v>
      </c>
    </row>
    <row r="17" spans="1:7" ht="15.75">
      <c r="A17" s="1">
        <v>3.75</v>
      </c>
      <c r="B17" s="1">
        <v>0.9262</v>
      </c>
      <c r="C17" s="1">
        <f t="shared" si="0"/>
        <v>0.8936732211120042</v>
      </c>
      <c r="D17" s="15">
        <f t="shared" si="1"/>
        <v>0.95690778199175</v>
      </c>
      <c r="E17" s="1">
        <f t="shared" si="2"/>
        <v>3.9218271397099063</v>
      </c>
      <c r="G17" s="2" t="s">
        <v>15</v>
      </c>
    </row>
    <row r="18" spans="1:7" ht="15.75">
      <c r="A18" s="1">
        <v>5.25</v>
      </c>
      <c r="B18" s="1">
        <v>1.0937</v>
      </c>
      <c r="C18" s="1">
        <f t="shared" si="0"/>
        <v>1.055376867930448</v>
      </c>
      <c r="D18" s="15">
        <f t="shared" si="1"/>
        <v>0.9578082063525429</v>
      </c>
      <c r="E18" s="1">
        <f t="shared" si="2"/>
        <v>5.487902675554596</v>
      </c>
      <c r="G18" s="13">
        <f>SLOPE(C14:C999,A14:A999)</f>
        <v>0.0006002829071953062</v>
      </c>
    </row>
    <row r="19" spans="1:5" ht="15.75">
      <c r="A19" s="1">
        <v>12.05</v>
      </c>
      <c r="B19" s="1">
        <v>0.9936</v>
      </c>
      <c r="C19" s="1">
        <f t="shared" si="0"/>
        <v>0.9591385455224047</v>
      </c>
      <c r="D19" s="15">
        <f t="shared" si="1"/>
        <v>0.9618901301214711</v>
      </c>
      <c r="E19" s="1">
        <f t="shared" si="2"/>
        <v>12.557317140948136</v>
      </c>
    </row>
    <row r="20" spans="1:5" ht="15.75">
      <c r="A20" s="1">
        <v>13.55</v>
      </c>
      <c r="B20" s="1">
        <v>1.0298</v>
      </c>
      <c r="C20" s="1">
        <f t="shared" si="0"/>
        <v>0.994163980764311</v>
      </c>
      <c r="D20" s="15">
        <f t="shared" si="1"/>
        <v>0.962790554482264</v>
      </c>
      <c r="E20" s="1">
        <f t="shared" si="2"/>
        <v>14.115288387151956</v>
      </c>
    </row>
    <row r="21" spans="1:5" ht="15.75">
      <c r="A21" s="1">
        <v>15.05</v>
      </c>
      <c r="B21" s="1">
        <v>0.8537</v>
      </c>
      <c r="C21" s="1">
        <f t="shared" si="0"/>
        <v>0.8242250136292271</v>
      </c>
      <c r="D21" s="15">
        <f t="shared" si="1"/>
        <v>0.963690978843057</v>
      </c>
      <c r="E21" s="1">
        <f t="shared" si="2"/>
        <v>15.671803943415437</v>
      </c>
    </row>
    <row r="22" spans="1:5" ht="15.75">
      <c r="A22" s="1">
        <v>18.05</v>
      </c>
      <c r="B22" s="1">
        <v>1.0425</v>
      </c>
      <c r="C22" s="1">
        <f t="shared" si="0"/>
        <v>1.006670421786835</v>
      </c>
      <c r="D22" s="15">
        <f t="shared" si="1"/>
        <v>0.9654918275646429</v>
      </c>
      <c r="E22" s="1">
        <f t="shared" si="2"/>
        <v>18.77902858721921</v>
      </c>
    </row>
    <row r="23" spans="1:5" ht="15.75">
      <c r="A23" s="1">
        <v>21.55</v>
      </c>
      <c r="B23" s="1">
        <v>0.8845</v>
      </c>
      <c r="C23" s="1">
        <f t="shared" si="0"/>
        <v>0.8542629915585835</v>
      </c>
      <c r="D23" s="15">
        <f t="shared" si="1"/>
        <v>0.9675928177398265</v>
      </c>
      <c r="E23" s="1">
        <f t="shared" si="2"/>
        <v>22.396252625917175</v>
      </c>
    </row>
    <row r="24" spans="1:7" ht="15.75">
      <c r="A24" s="1">
        <v>23.05</v>
      </c>
      <c r="B24" s="1">
        <v>0.9387</v>
      </c>
      <c r="C24" s="1">
        <f t="shared" si="0"/>
        <v>0.906683953486945</v>
      </c>
      <c r="D24" s="15">
        <f t="shared" si="1"/>
        <v>0.9684932421006194</v>
      </c>
      <c r="E24" s="1">
        <f t="shared" si="2"/>
        <v>23.945050216643327</v>
      </c>
      <c r="G24" s="14" t="s">
        <v>16</v>
      </c>
    </row>
    <row r="25" spans="1:5" ht="15.75">
      <c r="A25" s="1">
        <v>26.05</v>
      </c>
      <c r="B25" s="1">
        <v>1.0698</v>
      </c>
      <c r="C25" s="1">
        <f t="shared" si="0"/>
        <v>1.0334807942057453</v>
      </c>
      <c r="D25" s="15">
        <f t="shared" si="1"/>
        <v>0.9702940908222053</v>
      </c>
      <c r="E25" s="1">
        <f t="shared" si="2"/>
        <v>27.03689631606445</v>
      </c>
    </row>
    <row r="26" spans="1:9" ht="15.75">
      <c r="A26" s="1">
        <v>27.55</v>
      </c>
      <c r="B26" s="1">
        <v>1.034</v>
      </c>
      <c r="C26" s="1">
        <f t="shared" si="0"/>
        <v>0.998977492938473</v>
      </c>
      <c r="D26" s="15">
        <f t="shared" si="1"/>
        <v>0.9711945151829983</v>
      </c>
      <c r="E26" s="1">
        <f t="shared" si="2"/>
        <v>28.58138609288054</v>
      </c>
      <c r="G26" s="2" t="s">
        <v>17</v>
      </c>
      <c r="I26" s="1">
        <v>2803</v>
      </c>
    </row>
    <row r="27" spans="1:9" ht="15.75">
      <c r="A27" s="1">
        <v>31.05</v>
      </c>
      <c r="B27" s="1">
        <v>1.0584</v>
      </c>
      <c r="C27" s="1">
        <f t="shared" si="0"/>
        <v>1.0227452329299747</v>
      </c>
      <c r="D27" s="15">
        <f t="shared" si="1"/>
        <v>0.9732955053581819</v>
      </c>
      <c r="E27" s="1">
        <f t="shared" si="2"/>
        <v>32.1774162612434</v>
      </c>
      <c r="G27" s="2" t="s">
        <v>18</v>
      </c>
      <c r="I27" s="1">
        <v>1.8</v>
      </c>
    </row>
    <row r="28" spans="1:9" ht="15.75">
      <c r="A28" s="1">
        <v>31.05</v>
      </c>
      <c r="B28" s="1">
        <v>1.0437</v>
      </c>
      <c r="C28" s="1">
        <f t="shared" si="0"/>
        <v>1.0085404380281695</v>
      </c>
      <c r="D28" s="15">
        <f t="shared" si="1"/>
        <v>0.9732955053581819</v>
      </c>
      <c r="E28" s="1">
        <f t="shared" si="2"/>
        <v>32.1774162612434</v>
      </c>
      <c r="G28" s="2" t="s">
        <v>19</v>
      </c>
      <c r="I28" s="1">
        <f>B3</f>
        <v>0</v>
      </c>
    </row>
    <row r="29" spans="1:9" ht="15.75">
      <c r="A29" s="1">
        <v>32.55</v>
      </c>
      <c r="B29" s="1">
        <v>1.0616</v>
      </c>
      <c r="C29" s="1">
        <f t="shared" si="0"/>
        <v>1.0259209090326153</v>
      </c>
      <c r="D29" s="15">
        <f t="shared" si="1"/>
        <v>0.9741959297189748</v>
      </c>
      <c r="E29" s="1">
        <f t="shared" si="2"/>
        <v>33.71714759684106</v>
      </c>
      <c r="G29" s="2" t="s">
        <v>20</v>
      </c>
      <c r="I29" s="1">
        <f>F9/1000</f>
        <v>0.02040733518746598</v>
      </c>
    </row>
    <row r="30" spans="1:9" ht="15.75">
      <c r="A30" s="1">
        <v>32.55</v>
      </c>
      <c r="B30" s="1">
        <v>1.0788</v>
      </c>
      <c r="C30" s="1">
        <f t="shared" si="0"/>
        <v>1.0425428378526613</v>
      </c>
      <c r="D30" s="15">
        <f t="shared" si="1"/>
        <v>0.9741959297189748</v>
      </c>
      <c r="E30" s="1">
        <f t="shared" si="2"/>
        <v>33.71714759684106</v>
      </c>
      <c r="G30" s="2" t="s">
        <v>21</v>
      </c>
      <c r="I30" s="1">
        <v>15</v>
      </c>
    </row>
    <row r="31" spans="1:5" ht="15.75">
      <c r="A31" s="1">
        <v>34.05</v>
      </c>
      <c r="B31" s="1">
        <v>0.9993</v>
      </c>
      <c r="C31" s="1">
        <f aca="true" t="shared" si="3" ref="C31:C46">B31*(1+($I$26+$I$27*A31)/(1282900)+($I$28+A31*$I$29-$I$30)/400)</f>
        <v>0.9657933136916951</v>
      </c>
      <c r="D31" s="15">
        <f aca="true" t="shared" si="4" ref="D31:D46">G$16+G$18*A31</f>
        <v>0.9750963540797678</v>
      </c>
      <c r="E31" s="1">
        <f t="shared" si="2"/>
        <v>35.25545711233053</v>
      </c>
    </row>
    <row r="32" spans="1:5" ht="15.75">
      <c r="A32" s="1">
        <v>35.55</v>
      </c>
      <c r="B32" s="1">
        <v>1.0064</v>
      </c>
      <c r="C32" s="1">
        <f t="shared" si="3"/>
        <v>0.9727343849332546</v>
      </c>
      <c r="D32" s="15">
        <f t="shared" si="4"/>
        <v>0.9759967784405608</v>
      </c>
      <c r="E32" s="1">
        <f aca="true" t="shared" si="5" ref="E32:E47">E31+(A32-A31)/D32</f>
        <v>36.7923474311661</v>
      </c>
    </row>
    <row r="33" spans="1:5" ht="15.75">
      <c r="A33" s="1">
        <v>38.75</v>
      </c>
      <c r="B33" s="1">
        <v>1.0656</v>
      </c>
      <c r="C33" s="1">
        <f t="shared" si="3"/>
        <v>1.0301328074466503</v>
      </c>
      <c r="D33" s="15">
        <f t="shared" si="4"/>
        <v>0.9779176837435858</v>
      </c>
      <c r="E33" s="1">
        <f t="shared" si="5"/>
        <v>40.0646064905892</v>
      </c>
    </row>
    <row r="34" spans="1:5" ht="15.75">
      <c r="A34" s="1">
        <v>40.25</v>
      </c>
      <c r="B34" s="1">
        <v>1.068</v>
      </c>
      <c r="C34" s="1">
        <f t="shared" si="3"/>
        <v>1.0325369054797762</v>
      </c>
      <c r="D34" s="15">
        <f t="shared" si="4"/>
        <v>0.9788181081043787</v>
      </c>
      <c r="E34" s="1">
        <f t="shared" si="5"/>
        <v>41.59706690134413</v>
      </c>
    </row>
    <row r="35" spans="1:5" ht="15.75">
      <c r="A35" s="1">
        <v>41.75</v>
      </c>
      <c r="B35" s="1">
        <v>1.0301</v>
      </c>
      <c r="C35" s="1">
        <f t="shared" si="3"/>
        <v>0.9959763794035443</v>
      </c>
      <c r="D35" s="15">
        <f t="shared" si="4"/>
        <v>0.9797185324651717</v>
      </c>
      <c r="E35" s="1">
        <f t="shared" si="5"/>
        <v>43.12811888239188</v>
      </c>
    </row>
    <row r="36" spans="1:5" ht="15.75">
      <c r="A36" s="1">
        <v>41.75</v>
      </c>
      <c r="B36" s="1">
        <v>1.0301</v>
      </c>
      <c r="C36" s="1">
        <f t="shared" si="3"/>
        <v>0.9959763794035443</v>
      </c>
      <c r="D36" s="15">
        <f t="shared" si="4"/>
        <v>0.9797185324651717</v>
      </c>
      <c r="E36" s="1">
        <f t="shared" si="5"/>
        <v>43.12811888239188</v>
      </c>
    </row>
    <row r="37" spans="1:5" ht="15.75">
      <c r="A37" s="1">
        <v>43.25</v>
      </c>
      <c r="B37" s="1">
        <v>1.0285</v>
      </c>
      <c r="C37" s="1">
        <f t="shared" si="3"/>
        <v>0.9945102549525973</v>
      </c>
      <c r="D37" s="15">
        <f t="shared" si="4"/>
        <v>0.9806189568259647</v>
      </c>
      <c r="E37" s="1">
        <f t="shared" si="5"/>
        <v>44.65776502023032</v>
      </c>
    </row>
    <row r="38" spans="1:5" ht="15.75">
      <c r="A38" s="1">
        <v>47.15</v>
      </c>
      <c r="B38" s="1">
        <v>1.0378</v>
      </c>
      <c r="C38" s="1">
        <f t="shared" si="3"/>
        <v>1.0037150811241344</v>
      </c>
      <c r="D38" s="15">
        <f t="shared" si="4"/>
        <v>0.9829600601640263</v>
      </c>
      <c r="E38" s="1">
        <f t="shared" si="5"/>
        <v>48.62537281840394</v>
      </c>
    </row>
    <row r="39" spans="1:5" ht="15.75">
      <c r="A39" s="1">
        <v>48.65</v>
      </c>
      <c r="B39" s="1">
        <v>1.0969</v>
      </c>
      <c r="C39" s="1">
        <f t="shared" si="3"/>
        <v>1.0609602855653892</v>
      </c>
      <c r="D39" s="15">
        <f t="shared" si="4"/>
        <v>0.9838604845248192</v>
      </c>
      <c r="E39" s="1">
        <f t="shared" si="5"/>
        <v>50.149979227131155</v>
      </c>
    </row>
    <row r="40" spans="1:5" ht="15.75">
      <c r="A40" s="1">
        <v>50.15</v>
      </c>
      <c r="B40" s="1">
        <v>0.9786</v>
      </c>
      <c r="C40" s="1">
        <f t="shared" si="3"/>
        <v>0.9466133113650367</v>
      </c>
      <c r="D40" s="15">
        <f t="shared" si="4"/>
        <v>0.9847609088856122</v>
      </c>
      <c r="E40" s="1">
        <f t="shared" si="5"/>
        <v>51.67319159925653</v>
      </c>
    </row>
    <row r="41" spans="1:5" ht="15.75">
      <c r="A41" s="1">
        <v>51.65</v>
      </c>
      <c r="B41" s="1">
        <v>1.0246</v>
      </c>
      <c r="C41" s="1">
        <f t="shared" si="3"/>
        <v>0.9911903138830922</v>
      </c>
      <c r="D41" s="15">
        <f t="shared" si="4"/>
        <v>0.9856613332464051</v>
      </c>
      <c r="E41" s="1">
        <f t="shared" si="5"/>
        <v>53.19501248174926</v>
      </c>
    </row>
    <row r="42" spans="1:5" ht="15.75">
      <c r="A42" s="1">
        <v>55.05</v>
      </c>
      <c r="B42" s="1">
        <v>1.0017</v>
      </c>
      <c r="C42" s="1">
        <f t="shared" si="3"/>
        <v>0.9692155623500435</v>
      </c>
      <c r="D42" s="15">
        <f t="shared" si="4"/>
        <v>0.9877022951308693</v>
      </c>
      <c r="E42" s="1">
        <f t="shared" si="5"/>
        <v>56.637345274495786</v>
      </c>
    </row>
    <row r="43" spans="1:5" ht="15.75">
      <c r="A43" s="1">
        <v>56.55</v>
      </c>
      <c r="B43" s="1">
        <v>1.049</v>
      </c>
      <c r="C43" s="1">
        <f t="shared" si="3"/>
        <v>1.0150641411771175</v>
      </c>
      <c r="D43" s="15">
        <f t="shared" si="4"/>
        <v>0.9886027194916622</v>
      </c>
      <c r="E43" s="1">
        <f t="shared" si="5"/>
        <v>58.15463828859077</v>
      </c>
    </row>
    <row r="44" spans="1:5" ht="15.75">
      <c r="A44" s="1">
        <v>58.05</v>
      </c>
      <c r="B44" s="1">
        <v>1.0148</v>
      </c>
      <c r="C44" s="1">
        <f t="shared" si="3"/>
        <v>0.9820503301554865</v>
      </c>
      <c r="D44" s="15">
        <f t="shared" si="4"/>
        <v>0.9895031438524552</v>
      </c>
      <c r="E44" s="1">
        <f t="shared" si="5"/>
        <v>59.67055060207773</v>
      </c>
    </row>
    <row r="45" spans="1:5" ht="15.75">
      <c r="A45" s="1">
        <v>59.55</v>
      </c>
      <c r="B45" s="1">
        <v>1.0679</v>
      </c>
      <c r="C45" s="1">
        <f t="shared" si="3"/>
        <v>1.0335206558745904</v>
      </c>
      <c r="D45" s="15">
        <f t="shared" si="4"/>
        <v>0.9904035682132482</v>
      </c>
      <c r="E45" s="1">
        <f t="shared" si="5"/>
        <v>61.18508472548169</v>
      </c>
    </row>
    <row r="46" spans="1:5" ht="15.75">
      <c r="A46" s="1">
        <v>61.75</v>
      </c>
      <c r="B46" s="1">
        <v>1.0031</v>
      </c>
      <c r="C46" s="1">
        <f t="shared" si="3"/>
        <v>0.9709224735529621</v>
      </c>
      <c r="D46" s="15">
        <f t="shared" si="4"/>
        <v>0.9917241906090778</v>
      </c>
      <c r="E46" s="1">
        <f t="shared" si="5"/>
        <v>63.403443439358426</v>
      </c>
    </row>
    <row r="47" spans="1:5" ht="15.75">
      <c r="A47" s="1">
        <v>63.25</v>
      </c>
      <c r="B47" s="1">
        <v>1.0807</v>
      </c>
      <c r="C47" s="1">
        <f aca="true" t="shared" si="6" ref="C47:C62">B47*(1+($I$26+$I$27*A47)/(1282900)+($I$28+A47*$I$29-$I$30)/400)</f>
        <v>1.0461181919299307</v>
      </c>
      <c r="D47" s="15">
        <f aca="true" t="shared" si="7" ref="D47:D62">G$16+G$18*A47</f>
        <v>0.9926246149698708</v>
      </c>
      <c r="E47" s="1">
        <f t="shared" si="5"/>
        <v>64.91458871762208</v>
      </c>
    </row>
    <row r="48" spans="1:5" ht="15.75">
      <c r="A48" s="1">
        <v>64.75</v>
      </c>
      <c r="B48" s="1">
        <v>1.0038</v>
      </c>
      <c r="C48" s="1">
        <f t="shared" si="6"/>
        <v>0.9717578807253631</v>
      </c>
      <c r="D48" s="15">
        <f t="shared" si="7"/>
        <v>0.9935250393306637</v>
      </c>
      <c r="E48" s="1">
        <f aca="true" t="shared" si="8" ref="E48:E63">E47+(A48-A47)/D48</f>
        <v>66.42436445614855</v>
      </c>
    </row>
    <row r="49" spans="1:5" ht="15.75">
      <c r="A49" s="1">
        <v>66.25</v>
      </c>
      <c r="B49" s="1">
        <v>0.9851</v>
      </c>
      <c r="C49" s="1">
        <f t="shared" si="6"/>
        <v>0.9537322605575272</v>
      </c>
      <c r="D49" s="15">
        <f t="shared" si="7"/>
        <v>0.9944254636914567</v>
      </c>
      <c r="E49" s="1">
        <f t="shared" si="8"/>
        <v>67.93277313509748</v>
      </c>
    </row>
    <row r="50" spans="1:5" ht="15.75">
      <c r="A50" s="1">
        <v>67.75</v>
      </c>
      <c r="B50" s="1">
        <v>1.0231</v>
      </c>
      <c r="C50" s="1">
        <f t="shared" si="6"/>
        <v>0.9906027059273725</v>
      </c>
      <c r="D50" s="15">
        <f t="shared" si="7"/>
        <v>0.9953258880522496</v>
      </c>
      <c r="E50" s="1">
        <f t="shared" si="8"/>
        <v>69.43981722789742</v>
      </c>
    </row>
    <row r="51" spans="1:5" ht="15.75">
      <c r="A51" s="1">
        <v>69.25</v>
      </c>
      <c r="B51" s="1">
        <v>1.013</v>
      </c>
      <c r="C51" s="1">
        <f t="shared" si="6"/>
        <v>0.9809031721734536</v>
      </c>
      <c r="D51" s="15">
        <f t="shared" si="7"/>
        <v>0.9962263124130426</v>
      </c>
      <c r="E51" s="1">
        <f t="shared" si="8"/>
        <v>70.94549920127024</v>
      </c>
    </row>
    <row r="52" spans="1:5" ht="15.75">
      <c r="A52" s="1">
        <v>70.75</v>
      </c>
      <c r="B52" s="1">
        <v>0.9642</v>
      </c>
      <c r="C52" s="1">
        <f t="shared" si="6"/>
        <v>0.9337252135397521</v>
      </c>
      <c r="D52" s="15">
        <f t="shared" si="7"/>
        <v>0.9971267367738356</v>
      </c>
      <c r="E52" s="1">
        <f t="shared" si="8"/>
        <v>72.44982151525531</v>
      </c>
    </row>
    <row r="53" spans="1:5" ht="15.75">
      <c r="A53" s="1">
        <v>71.8</v>
      </c>
      <c r="B53" s="1">
        <v>1.0578</v>
      </c>
      <c r="C53" s="1">
        <f t="shared" si="6"/>
        <v>1.0244250885712436</v>
      </c>
      <c r="D53" s="15">
        <f t="shared" si="7"/>
        <v>0.9977570338263906</v>
      </c>
      <c r="E53" s="1">
        <f t="shared" si="8"/>
        <v>73.50218192405468</v>
      </c>
    </row>
    <row r="54" spans="1:5" ht="15.75">
      <c r="A54" s="1">
        <v>73.25</v>
      </c>
      <c r="B54" s="1">
        <v>1.012</v>
      </c>
      <c r="C54" s="1">
        <f t="shared" si="6"/>
        <v>0.980147058961451</v>
      </c>
      <c r="D54" s="15">
        <f t="shared" si="7"/>
        <v>0.9986274440418238</v>
      </c>
      <c r="E54" s="1">
        <f t="shared" si="8"/>
        <v>74.95417486561786</v>
      </c>
    </row>
    <row r="55" spans="1:5" ht="15.75">
      <c r="A55" s="1">
        <v>74.75</v>
      </c>
      <c r="B55" s="1">
        <v>1.0433</v>
      </c>
      <c r="C55" s="1">
        <f t="shared" si="6"/>
        <v>1.0105439208906317</v>
      </c>
      <c r="D55" s="15">
        <f t="shared" si="7"/>
        <v>0.9995278684026168</v>
      </c>
      <c r="E55" s="1">
        <f t="shared" si="8"/>
        <v>76.45488339753423</v>
      </c>
    </row>
    <row r="56" spans="1:5" ht="15.75">
      <c r="A56" s="1">
        <v>76.25</v>
      </c>
      <c r="B56" s="1">
        <v>0.9834</v>
      </c>
      <c r="C56" s="1">
        <f t="shared" si="6"/>
        <v>0.9526019044146419</v>
      </c>
      <c r="D56" s="15">
        <f t="shared" si="7"/>
        <v>1.0004282927634098</v>
      </c>
      <c r="E56" s="1">
        <f t="shared" si="8"/>
        <v>77.95424123342336</v>
      </c>
    </row>
    <row r="57" spans="1:5" ht="15.75">
      <c r="A57" s="1">
        <v>77.3</v>
      </c>
      <c r="B57" s="1">
        <v>0.9851</v>
      </c>
      <c r="C57" s="1">
        <f t="shared" si="6"/>
        <v>0.9543028862055682</v>
      </c>
      <c r="D57" s="15">
        <f t="shared" si="7"/>
        <v>1.0010585898159647</v>
      </c>
      <c r="E57" s="1">
        <f t="shared" si="8"/>
        <v>79.00313088951535</v>
      </c>
    </row>
    <row r="58" spans="1:5" ht="15.75">
      <c r="A58" s="1">
        <v>78.35</v>
      </c>
      <c r="B58" s="1">
        <v>1.0166</v>
      </c>
      <c r="C58" s="1">
        <f t="shared" si="6"/>
        <v>0.98487406004891</v>
      </c>
      <c r="D58" s="15">
        <f t="shared" si="7"/>
        <v>1.0016888868685199</v>
      </c>
      <c r="E58" s="1">
        <f t="shared" si="8"/>
        <v>80.05136054820959</v>
      </c>
    </row>
    <row r="59" spans="1:5" ht="15.75">
      <c r="A59" s="1">
        <v>79.85</v>
      </c>
      <c r="B59" s="1">
        <v>1.0675</v>
      </c>
      <c r="C59" s="1">
        <f t="shared" si="6"/>
        <v>1.0342695182805042</v>
      </c>
      <c r="D59" s="15">
        <f t="shared" si="7"/>
        <v>1.0025893112293127</v>
      </c>
      <c r="E59" s="1">
        <f t="shared" si="8"/>
        <v>81.54748661219165</v>
      </c>
    </row>
    <row r="60" spans="1:5" ht="15.75">
      <c r="A60" s="1">
        <v>81.35</v>
      </c>
      <c r="B60" s="1">
        <v>1.0414</v>
      </c>
      <c r="C60" s="1">
        <f t="shared" si="6"/>
        <v>1.0090638793682853</v>
      </c>
      <c r="D60" s="15">
        <f t="shared" si="7"/>
        <v>1.0034897355901058</v>
      </c>
      <c r="E60" s="1">
        <f t="shared" si="8"/>
        <v>83.04227021266158</v>
      </c>
    </row>
    <row r="61" spans="1:5" ht="15.75">
      <c r="A61" s="1">
        <v>82.6</v>
      </c>
      <c r="B61" s="1">
        <v>1.0094</v>
      </c>
      <c r="C61" s="1">
        <f t="shared" si="6"/>
        <v>0.9781236420737865</v>
      </c>
      <c r="D61" s="15">
        <f t="shared" si="7"/>
        <v>1.0042400892241</v>
      </c>
      <c r="E61" s="1">
        <f t="shared" si="8"/>
        <v>84.28699247919226</v>
      </c>
    </row>
    <row r="62" spans="1:5" ht="15.75">
      <c r="A62" s="1">
        <v>83.91</v>
      </c>
      <c r="B62" s="1">
        <v>1.0849</v>
      </c>
      <c r="C62" s="1">
        <f t="shared" si="6"/>
        <v>1.0513587694770816</v>
      </c>
      <c r="D62" s="15">
        <f t="shared" si="7"/>
        <v>1.0050264598325258</v>
      </c>
      <c r="E62" s="1">
        <f t="shared" si="8"/>
        <v>85.5904407488212</v>
      </c>
    </row>
    <row r="63" spans="1:5" ht="15.75">
      <c r="A63" s="1">
        <v>85.41</v>
      </c>
      <c r="B63" s="1">
        <v>1.1086</v>
      </c>
      <c r="C63" s="1">
        <f aca="true" t="shared" si="9" ref="C63:C78">B63*(1+($I$26+$I$27*A63)/(1282900)+($I$28+A63*$I$29-$I$30)/400)</f>
        <v>1.074413221743105</v>
      </c>
      <c r="D63" s="15">
        <f aca="true" t="shared" si="10" ref="D63:D78">G$16+G$18*A63</f>
        <v>1.0059268841933187</v>
      </c>
      <c r="E63" s="1">
        <f t="shared" si="8"/>
        <v>87.08160280400664</v>
      </c>
    </row>
    <row r="64" spans="1:5" ht="15.75">
      <c r="A64" s="1">
        <v>86.91</v>
      </c>
      <c r="B64" s="1">
        <v>1.0462</v>
      </c>
      <c r="C64" s="1">
        <f t="shared" si="9"/>
        <v>1.014019764996408</v>
      </c>
      <c r="D64" s="15">
        <f t="shared" si="10"/>
        <v>1.0068273085541117</v>
      </c>
      <c r="E64" s="1">
        <f aca="true" t="shared" si="11" ref="E64:E79">E63+(A64-A63)/D64</f>
        <v>88.57143128527233</v>
      </c>
    </row>
    <row r="65" spans="1:5" ht="15.75">
      <c r="A65" s="1">
        <v>87.71</v>
      </c>
      <c r="B65" s="1">
        <v>1.0322</v>
      </c>
      <c r="C65" s="1">
        <f t="shared" si="9"/>
        <v>1.000493680763458</v>
      </c>
      <c r="D65" s="15">
        <f t="shared" si="10"/>
        <v>1.007307534879868</v>
      </c>
      <c r="E65" s="1">
        <f t="shared" si="11"/>
        <v>89.36562766750767</v>
      </c>
    </row>
    <row r="66" spans="1:5" ht="15.75">
      <c r="A66" s="1">
        <v>88.55</v>
      </c>
      <c r="B66" s="1">
        <v>1.0788</v>
      </c>
      <c r="C66" s="1">
        <f t="shared" si="9"/>
        <v>1.0457097619584854</v>
      </c>
      <c r="D66" s="15">
        <f t="shared" si="10"/>
        <v>1.007811772521912</v>
      </c>
      <c r="E66" s="1">
        <f t="shared" si="11"/>
        <v>90.19911664124531</v>
      </c>
    </row>
    <row r="67" spans="1:5" ht="15.75">
      <c r="A67" s="1">
        <v>90.05</v>
      </c>
      <c r="B67" s="1">
        <v>1.1432</v>
      </c>
      <c r="C67" s="1">
        <f t="shared" si="9"/>
        <v>1.1082243007149037</v>
      </c>
      <c r="D67" s="15">
        <f t="shared" si="10"/>
        <v>1.0087121968827049</v>
      </c>
      <c r="E67" s="1">
        <f t="shared" si="11"/>
        <v>91.6861612161355</v>
      </c>
    </row>
    <row r="68" spans="1:5" ht="15.75">
      <c r="A68" s="1">
        <v>91</v>
      </c>
      <c r="B68" s="1">
        <v>1.0643</v>
      </c>
      <c r="C68" s="1">
        <f t="shared" si="9"/>
        <v>1.0317912138815548</v>
      </c>
      <c r="D68" s="15">
        <f t="shared" si="10"/>
        <v>1.0092824656445405</v>
      </c>
      <c r="E68" s="1">
        <f t="shared" si="11"/>
        <v>92.62742397689625</v>
      </c>
    </row>
    <row r="69" spans="1:5" ht="15.75">
      <c r="A69" s="1">
        <v>91.38</v>
      </c>
      <c r="B69" s="1">
        <v>1.0787</v>
      </c>
      <c r="C69" s="1">
        <f t="shared" si="9"/>
        <v>1.0457728572140654</v>
      </c>
      <c r="D69" s="15">
        <f t="shared" si="10"/>
        <v>1.0095105731492746</v>
      </c>
      <c r="E69" s="1">
        <f t="shared" si="11"/>
        <v>93.00384400666825</v>
      </c>
    </row>
    <row r="70" spans="1:5" ht="15.75">
      <c r="A70" s="1">
        <v>92</v>
      </c>
      <c r="B70" s="1">
        <v>1.0898</v>
      </c>
      <c r="C70" s="1">
        <f t="shared" si="9"/>
        <v>1.0565694513999409</v>
      </c>
      <c r="D70" s="15">
        <f t="shared" si="10"/>
        <v>1.0098827485517359</v>
      </c>
      <c r="E70" s="1">
        <f t="shared" si="11"/>
        <v>93.61777666458238</v>
      </c>
    </row>
    <row r="71" spans="1:5" ht="15.75">
      <c r="A71" s="1">
        <v>103.23</v>
      </c>
      <c r="B71" s="1">
        <v>1.0292</v>
      </c>
      <c r="C71" s="1">
        <f t="shared" si="9"/>
        <v>0.9984231692509319</v>
      </c>
      <c r="D71" s="15">
        <f t="shared" si="10"/>
        <v>1.016623925599539</v>
      </c>
      <c r="E71" s="1">
        <f t="shared" si="11"/>
        <v>104.66414269750578</v>
      </c>
    </row>
    <row r="72" spans="1:5" ht="15.75">
      <c r="A72" s="1">
        <v>104.82</v>
      </c>
      <c r="B72" s="1">
        <v>1.0845</v>
      </c>
      <c r="C72" s="1">
        <f t="shared" si="9"/>
        <v>1.0521598908381844</v>
      </c>
      <c r="D72" s="15">
        <f t="shared" si="10"/>
        <v>1.0175783754219796</v>
      </c>
      <c r="E72" s="1">
        <f t="shared" si="11"/>
        <v>106.22667590222393</v>
      </c>
    </row>
    <row r="73" spans="1:5" ht="15.75">
      <c r="A73" s="1">
        <v>106.22</v>
      </c>
      <c r="B73" s="1">
        <v>1.0653</v>
      </c>
      <c r="C73" s="1">
        <f t="shared" si="9"/>
        <v>1.0336106228266415</v>
      </c>
      <c r="D73" s="15">
        <f t="shared" si="10"/>
        <v>1.018418771492053</v>
      </c>
      <c r="E73" s="1">
        <f t="shared" si="11"/>
        <v>107.60135598392442</v>
      </c>
    </row>
    <row r="74" spans="1:5" ht="15.75">
      <c r="A74" s="1">
        <v>107.51</v>
      </c>
      <c r="B74" s="1">
        <v>1.0052</v>
      </c>
      <c r="C74" s="1">
        <f t="shared" si="9"/>
        <v>0.9753663870369423</v>
      </c>
      <c r="D74" s="15">
        <f t="shared" si="10"/>
        <v>1.019193136442335</v>
      </c>
      <c r="E74" s="1">
        <f t="shared" si="11"/>
        <v>108.8670630946522</v>
      </c>
    </row>
    <row r="75" spans="1:5" ht="15.75">
      <c r="A75" s="1">
        <v>111.35</v>
      </c>
      <c r="B75" s="1">
        <v>0.977</v>
      </c>
      <c r="C75" s="1">
        <f t="shared" si="9"/>
        <v>0.9482000111050037</v>
      </c>
      <c r="D75" s="15">
        <f t="shared" si="10"/>
        <v>1.021498222805965</v>
      </c>
      <c r="E75" s="1">
        <f t="shared" si="11"/>
        <v>112.62624731472049</v>
      </c>
    </row>
    <row r="76" spans="1:5" ht="15.75">
      <c r="A76" s="1">
        <v>111.35</v>
      </c>
      <c r="B76" s="1">
        <v>1.0049</v>
      </c>
      <c r="C76" s="1">
        <f t="shared" si="9"/>
        <v>0.9752775753934679</v>
      </c>
      <c r="D76" s="15">
        <f t="shared" si="10"/>
        <v>1.021498222805965</v>
      </c>
      <c r="E76" s="1">
        <f t="shared" si="11"/>
        <v>112.62624731472049</v>
      </c>
    </row>
    <row r="77" spans="1:5" ht="15.75">
      <c r="A77" s="1">
        <v>112.85</v>
      </c>
      <c r="B77" s="1">
        <v>1.0157</v>
      </c>
      <c r="C77" s="1">
        <f t="shared" si="9"/>
        <v>0.9858390798204394</v>
      </c>
      <c r="D77" s="15">
        <f t="shared" si="10"/>
        <v>1.0223986471667579</v>
      </c>
      <c r="E77" s="1">
        <f t="shared" si="11"/>
        <v>114.09338540626311</v>
      </c>
    </row>
    <row r="78" spans="1:5" ht="15.75">
      <c r="A78" s="1">
        <v>114.35</v>
      </c>
      <c r="B78" s="1">
        <v>1.0617</v>
      </c>
      <c r="C78" s="1">
        <f t="shared" si="9"/>
        <v>1.030570193418142</v>
      </c>
      <c r="D78" s="15">
        <f t="shared" si="10"/>
        <v>1.023299071527551</v>
      </c>
      <c r="E78" s="1">
        <f t="shared" si="11"/>
        <v>115.55923252929513</v>
      </c>
    </row>
    <row r="79" spans="1:5" ht="15.75">
      <c r="A79" s="1">
        <v>115.85</v>
      </c>
      <c r="B79" s="1">
        <v>1.0355</v>
      </c>
      <c r="C79" s="1">
        <f aca="true" t="shared" si="12" ref="C79:C94">B79*(1+($I$26+$I$27*A79)/(1282900)+($I$28+A79*$I$29-$I$30)/400)</f>
        <v>1.0052198197904223</v>
      </c>
      <c r="D79" s="15">
        <f aca="true" t="shared" si="13" ref="D79:D94">G$16+G$18*A79</f>
        <v>1.0241994958883438</v>
      </c>
      <c r="E79" s="1">
        <f t="shared" si="11"/>
        <v>117.0237909537249</v>
      </c>
    </row>
    <row r="80" spans="1:5" ht="15.75">
      <c r="A80" s="1">
        <v>118.35</v>
      </c>
      <c r="B80" s="1">
        <v>1.1232</v>
      </c>
      <c r="C80" s="1">
        <f t="shared" si="12"/>
        <v>1.0905024881518137</v>
      </c>
      <c r="D80" s="15">
        <f t="shared" si="13"/>
        <v>1.025700203156332</v>
      </c>
      <c r="E80" s="1">
        <f aca="true" t="shared" si="14" ref="E80:E95">E79+(A80-A79)/D80</f>
        <v>119.46115032277531</v>
      </c>
    </row>
    <row r="81" spans="1:5" ht="15.75">
      <c r="A81" s="1">
        <v>119.85</v>
      </c>
      <c r="B81" s="1">
        <v>1.0978</v>
      </c>
      <c r="C81" s="1">
        <f t="shared" si="12"/>
        <v>1.0659282307149982</v>
      </c>
      <c r="D81" s="15">
        <f t="shared" si="13"/>
        <v>1.026600627517125</v>
      </c>
      <c r="E81" s="1">
        <f t="shared" si="14"/>
        <v>120.92228326950632</v>
      </c>
    </row>
    <row r="82" spans="1:5" ht="15.75">
      <c r="A82" s="1">
        <v>121.35</v>
      </c>
      <c r="B82" s="1">
        <v>1.0909</v>
      </c>
      <c r="C82" s="1">
        <f t="shared" si="12"/>
        <v>1.0593143340513882</v>
      </c>
      <c r="D82" s="15">
        <f t="shared" si="13"/>
        <v>1.027501051877918</v>
      </c>
      <c r="E82" s="1">
        <f t="shared" si="14"/>
        <v>122.38213578961665</v>
      </c>
    </row>
    <row r="83" spans="1:5" ht="15.75">
      <c r="A83" s="1">
        <v>122.85</v>
      </c>
      <c r="B83" s="1">
        <v>1.0709</v>
      </c>
      <c r="C83" s="1">
        <f t="shared" si="12"/>
        <v>1.0399776165499723</v>
      </c>
      <c r="D83" s="15">
        <f t="shared" si="13"/>
        <v>1.028401476238711</v>
      </c>
      <c r="E83" s="1">
        <f t="shared" si="14"/>
        <v>123.84071012527993</v>
      </c>
    </row>
    <row r="84" spans="1:5" ht="15.75">
      <c r="A84" s="1">
        <v>124.35</v>
      </c>
      <c r="B84" s="1">
        <v>1.1211</v>
      </c>
      <c r="C84" s="1">
        <f t="shared" si="12"/>
        <v>1.0888162391710245</v>
      </c>
      <c r="D84" s="15">
        <f t="shared" si="13"/>
        <v>1.0293019005995039</v>
      </c>
      <c r="E84" s="1">
        <f t="shared" si="14"/>
        <v>125.29800851278543</v>
      </c>
    </row>
    <row r="85" spans="1:5" ht="15.75">
      <c r="A85" s="1">
        <v>125.43</v>
      </c>
      <c r="B85" s="1">
        <v>1.096</v>
      </c>
      <c r="C85" s="1">
        <f t="shared" si="12"/>
        <v>1.0645010815993465</v>
      </c>
      <c r="D85" s="15">
        <f t="shared" si="13"/>
        <v>1.029950206139275</v>
      </c>
      <c r="E85" s="1">
        <f t="shared" si="14"/>
        <v>126.34660289488507</v>
      </c>
    </row>
    <row r="86" spans="1:5" ht="15.75">
      <c r="A86" s="1">
        <v>128</v>
      </c>
      <c r="B86" s="1">
        <v>0.9912</v>
      </c>
      <c r="C86" s="1">
        <f t="shared" si="12"/>
        <v>0.9628465594308531</v>
      </c>
      <c r="D86" s="15">
        <f t="shared" si="13"/>
        <v>1.0314929332107667</v>
      </c>
      <c r="E86" s="1">
        <f t="shared" si="14"/>
        <v>128.83813717229427</v>
      </c>
    </row>
    <row r="87" spans="1:5" ht="15.75">
      <c r="A87" s="1">
        <v>129.5</v>
      </c>
      <c r="B87" s="1">
        <v>1.1209</v>
      </c>
      <c r="C87" s="1">
        <f t="shared" si="12"/>
        <v>1.0889246081329846</v>
      </c>
      <c r="D87" s="15">
        <f t="shared" si="13"/>
        <v>1.0323933575715598</v>
      </c>
      <c r="E87" s="1">
        <f t="shared" si="14"/>
        <v>130.2910717432105</v>
      </c>
    </row>
    <row r="88" spans="1:5" ht="15.75">
      <c r="A88" s="1">
        <v>131</v>
      </c>
      <c r="B88" s="1">
        <v>0.9012</v>
      </c>
      <c r="C88" s="1">
        <f t="shared" si="12"/>
        <v>0.875562750895311</v>
      </c>
      <c r="D88" s="15">
        <f t="shared" si="13"/>
        <v>1.0332937819323527</v>
      </c>
      <c r="E88" s="1">
        <f t="shared" si="14"/>
        <v>131.74274020984433</v>
      </c>
    </row>
    <row r="89" spans="1:5" ht="15.75">
      <c r="A89" s="1">
        <v>132.5</v>
      </c>
      <c r="B89" s="1">
        <v>0.9573</v>
      </c>
      <c r="C89" s="1">
        <f t="shared" si="12"/>
        <v>0.930142098126622</v>
      </c>
      <c r="D89" s="15">
        <f t="shared" si="13"/>
        <v>1.0341942062931457</v>
      </c>
      <c r="E89" s="1">
        <f t="shared" si="14"/>
        <v>133.1931447768709</v>
      </c>
    </row>
    <row r="90" spans="1:5" ht="15.75">
      <c r="A90" s="1">
        <v>137.65</v>
      </c>
      <c r="B90" s="1">
        <v>1.155</v>
      </c>
      <c r="C90" s="1">
        <f t="shared" si="12"/>
        <v>1.1225453091559767</v>
      </c>
      <c r="D90" s="15">
        <f t="shared" si="13"/>
        <v>1.0372856632652014</v>
      </c>
      <c r="E90" s="1">
        <f t="shared" si="14"/>
        <v>138.15802589147984</v>
      </c>
    </row>
    <row r="91" spans="1:5" ht="15.75">
      <c r="A91" s="1">
        <v>139.15</v>
      </c>
      <c r="B91" s="1">
        <v>1.0994</v>
      </c>
      <c r="C91" s="1">
        <f t="shared" si="12"/>
        <v>1.0685940783502044</v>
      </c>
      <c r="D91" s="15">
        <f t="shared" si="13"/>
        <v>1.0381860876259945</v>
      </c>
      <c r="E91" s="1">
        <f t="shared" si="14"/>
        <v>139.60285357495422</v>
      </c>
    </row>
    <row r="92" spans="1:5" ht="15.75">
      <c r="A92" s="1">
        <v>142.15</v>
      </c>
      <c r="B92" s="1">
        <v>0.9638</v>
      </c>
      <c r="C92" s="1">
        <f t="shared" si="12"/>
        <v>0.9369452521009475</v>
      </c>
      <c r="D92" s="15">
        <f t="shared" si="13"/>
        <v>1.0399869363475804</v>
      </c>
      <c r="E92" s="1">
        <f t="shared" si="14"/>
        <v>142.48750519426778</v>
      </c>
    </row>
    <row r="93" spans="1:5" ht="15.75">
      <c r="A93" s="1">
        <v>145.15</v>
      </c>
      <c r="B93" s="1">
        <v>0.9508</v>
      </c>
      <c r="C93" s="1">
        <f t="shared" si="12"/>
        <v>0.924457003168548</v>
      </c>
      <c r="D93" s="15">
        <f t="shared" si="13"/>
        <v>1.0417877850691664</v>
      </c>
      <c r="E93" s="1">
        <f t="shared" si="14"/>
        <v>145.36717036504038</v>
      </c>
    </row>
    <row r="94" spans="1:5" ht="15.75">
      <c r="A94" s="1">
        <v>147.2</v>
      </c>
      <c r="B94" s="1">
        <v>1.0589</v>
      </c>
      <c r="C94" s="1">
        <f t="shared" si="12"/>
        <v>1.0296757630691735</v>
      </c>
      <c r="D94" s="15">
        <f t="shared" si="13"/>
        <v>1.0430183650289166</v>
      </c>
      <c r="E94" s="1">
        <f t="shared" si="14"/>
        <v>147.33261993787042</v>
      </c>
    </row>
    <row r="95" spans="1:5" ht="15.75">
      <c r="A95" s="1">
        <v>148.7</v>
      </c>
      <c r="B95" s="1">
        <v>0.9907</v>
      </c>
      <c r="C95" s="1">
        <f aca="true" t="shared" si="15" ref="C95:C110">B95*(1+($I$26+$I$27*A95)/(1282900)+($I$28+A95*$I$29-$I$30)/400)</f>
        <v>0.9634358935375016</v>
      </c>
      <c r="D95" s="15">
        <f aca="true" t="shared" si="16" ref="D95:D110">G$16+G$18*A95</f>
        <v>1.0439187893897097</v>
      </c>
      <c r="E95" s="1">
        <f t="shared" si="14"/>
        <v>148.7695133200433</v>
      </c>
    </row>
    <row r="96" spans="1:5" ht="15.75">
      <c r="A96" s="1">
        <v>150.25</v>
      </c>
      <c r="B96" s="1">
        <v>1.157</v>
      </c>
      <c r="C96" s="1">
        <f t="shared" si="15"/>
        <v>1.1252533203437727</v>
      </c>
      <c r="D96" s="15">
        <f t="shared" si="16"/>
        <v>1.0448492278958623</v>
      </c>
      <c r="E96" s="1">
        <f aca="true" t="shared" si="17" ref="E96:E111">E95+(A96-A95)/D96</f>
        <v>150.2529809425647</v>
      </c>
    </row>
    <row r="97" spans="1:5" ht="15.75">
      <c r="A97" s="1">
        <v>151.75</v>
      </c>
      <c r="B97" s="1">
        <v>1.0369</v>
      </c>
      <c r="C97" s="1">
        <f t="shared" si="15"/>
        <v>1.008530252622673</v>
      </c>
      <c r="D97" s="15">
        <f t="shared" si="16"/>
        <v>1.0457496522566554</v>
      </c>
      <c r="E97" s="1">
        <f t="shared" si="17"/>
        <v>151.6873586607529</v>
      </c>
    </row>
    <row r="98" spans="1:5" ht="15.75">
      <c r="A98" s="1">
        <v>156.95</v>
      </c>
      <c r="B98" s="1">
        <v>0.9956</v>
      </c>
      <c r="C98" s="1">
        <f t="shared" si="15"/>
        <v>0.9686316190556988</v>
      </c>
      <c r="D98" s="15">
        <f t="shared" si="16"/>
        <v>1.0488711233740708</v>
      </c>
      <c r="E98" s="1">
        <f t="shared" si="17"/>
        <v>156.645069750436</v>
      </c>
    </row>
    <row r="99" spans="1:5" ht="15.75">
      <c r="A99" s="1">
        <v>158.45</v>
      </c>
      <c r="B99" s="1">
        <v>0.9384</v>
      </c>
      <c r="C99" s="1">
        <f t="shared" si="15"/>
        <v>0.913054816219882</v>
      </c>
      <c r="D99" s="15">
        <f t="shared" si="16"/>
        <v>1.049771547734864</v>
      </c>
      <c r="E99" s="1">
        <f t="shared" si="17"/>
        <v>158.0739520660566</v>
      </c>
    </row>
    <row r="100" spans="1:5" ht="15.75">
      <c r="A100" s="1">
        <v>159.95</v>
      </c>
      <c r="B100" s="1">
        <v>1.1922</v>
      </c>
      <c r="C100" s="1">
        <f t="shared" si="15"/>
        <v>1.1600936939456667</v>
      </c>
      <c r="D100" s="15">
        <f t="shared" si="16"/>
        <v>1.0506719720956568</v>
      </c>
      <c r="E100" s="1">
        <f t="shared" si="17"/>
        <v>159.5016098315989</v>
      </c>
    </row>
    <row r="101" spans="1:5" ht="15.75">
      <c r="A101" s="1">
        <v>162.95</v>
      </c>
      <c r="B101" s="1">
        <v>0.8527</v>
      </c>
      <c r="C101" s="1">
        <f t="shared" si="15"/>
        <v>0.8298706306842051</v>
      </c>
      <c r="D101" s="15">
        <f t="shared" si="16"/>
        <v>1.0524728208172427</v>
      </c>
      <c r="E101" s="1">
        <f t="shared" si="17"/>
        <v>162.3520397340742</v>
      </c>
    </row>
    <row r="102" spans="1:5" ht="15.75">
      <c r="A102" s="1">
        <v>166.65</v>
      </c>
      <c r="B102" s="1">
        <v>0.9615</v>
      </c>
      <c r="C102" s="1">
        <f t="shared" si="15"/>
        <v>0.9359442159577106</v>
      </c>
      <c r="D102" s="15">
        <f t="shared" si="16"/>
        <v>1.0546938675738655</v>
      </c>
      <c r="E102" s="1">
        <f t="shared" si="17"/>
        <v>165.86016670224478</v>
      </c>
    </row>
    <row r="103" spans="1:5" ht="15.75">
      <c r="A103" s="1">
        <v>168.11</v>
      </c>
      <c r="B103" s="1">
        <v>0.9366</v>
      </c>
      <c r="C103" s="1">
        <f t="shared" si="15"/>
        <v>0.9117777179360546</v>
      </c>
      <c r="D103" s="15">
        <f t="shared" si="16"/>
        <v>1.0555702806183707</v>
      </c>
      <c r="E103" s="1">
        <f t="shared" si="17"/>
        <v>167.24330530211586</v>
      </c>
    </row>
    <row r="104" spans="1:5" ht="15.75">
      <c r="A104" s="1">
        <v>169.59</v>
      </c>
      <c r="B104" s="1">
        <v>1.0458</v>
      </c>
      <c r="C104" s="1">
        <f t="shared" si="15"/>
        <v>1.0181647772249436</v>
      </c>
      <c r="D104" s="15">
        <f t="shared" si="16"/>
        <v>1.0564586993210197</v>
      </c>
      <c r="E104" s="1">
        <f t="shared" si="17"/>
        <v>168.64421193571278</v>
      </c>
    </row>
    <row r="105" spans="1:5" ht="15.75">
      <c r="A105" s="1">
        <v>172.57</v>
      </c>
      <c r="B105" s="1">
        <v>1.214</v>
      </c>
      <c r="C105" s="1">
        <f t="shared" si="15"/>
        <v>1.1821097449964002</v>
      </c>
      <c r="D105" s="15">
        <f t="shared" si="16"/>
        <v>1.0582475423844615</v>
      </c>
      <c r="E105" s="1">
        <f t="shared" si="17"/>
        <v>171.46018823676366</v>
      </c>
    </row>
    <row r="106" spans="1:5" ht="15.75">
      <c r="A106" s="1">
        <v>176.13</v>
      </c>
      <c r="B106" s="1">
        <v>1.1959</v>
      </c>
      <c r="C106" s="1">
        <f t="shared" si="15"/>
        <v>1.1647083883765725</v>
      </c>
      <c r="D106" s="15">
        <f t="shared" si="16"/>
        <v>1.060384549534077</v>
      </c>
      <c r="E106" s="1">
        <f t="shared" si="17"/>
        <v>174.81746084278592</v>
      </c>
    </row>
    <row r="107" spans="1:5" ht="15.75">
      <c r="A107" s="1">
        <v>177.53</v>
      </c>
      <c r="B107" s="1">
        <v>1.0386</v>
      </c>
      <c r="C107" s="1">
        <f t="shared" si="15"/>
        <v>1.0115873292459319</v>
      </c>
      <c r="D107" s="15">
        <f t="shared" si="16"/>
        <v>1.0612249456041503</v>
      </c>
      <c r="E107" s="1">
        <f t="shared" si="17"/>
        <v>176.136691045392</v>
      </c>
    </row>
    <row r="108" spans="1:5" ht="15.75">
      <c r="A108" s="1">
        <v>180.53</v>
      </c>
      <c r="B108" s="1">
        <v>1.2651</v>
      </c>
      <c r="C108" s="1">
        <f t="shared" si="15"/>
        <v>1.2323953060515314</v>
      </c>
      <c r="D108" s="15">
        <f t="shared" si="16"/>
        <v>1.0630257943257362</v>
      </c>
      <c r="E108" s="1">
        <f t="shared" si="17"/>
        <v>178.9588238816915</v>
      </c>
    </row>
    <row r="109" spans="1:5" ht="15.75">
      <c r="A109" s="1">
        <v>183.53</v>
      </c>
      <c r="B109" s="1">
        <v>1.0143</v>
      </c>
      <c r="C109" s="1">
        <f t="shared" si="15"/>
        <v>0.9882383676849973</v>
      </c>
      <c r="D109" s="15">
        <f t="shared" si="16"/>
        <v>1.064826643047322</v>
      </c>
      <c r="E109" s="1">
        <f t="shared" si="17"/>
        <v>181.77618389009118</v>
      </c>
    </row>
    <row r="110" spans="1:5" ht="15.75">
      <c r="A110" s="1">
        <v>185.87</v>
      </c>
      <c r="B110" s="1">
        <v>0.9023</v>
      </c>
      <c r="C110" s="1">
        <f t="shared" si="15"/>
        <v>0.8792268002849234</v>
      </c>
      <c r="D110" s="15">
        <f t="shared" si="16"/>
        <v>1.0662313050501593</v>
      </c>
      <c r="E110" s="1">
        <f t="shared" si="17"/>
        <v>183.97082963807915</v>
      </c>
    </row>
    <row r="111" spans="1:5" ht="15.75">
      <c r="A111" s="1">
        <v>187.41</v>
      </c>
      <c r="B111" s="1">
        <v>1.0001</v>
      </c>
      <c r="C111" s="1">
        <f aca="true" t="shared" si="18" ref="C111:C126">B111*(1+($I$26+$I$27*A111)/(1282900)+($I$28+A111*$I$29-$I$30)/400)</f>
        <v>0.9746066408055191</v>
      </c>
      <c r="D111" s="15">
        <f aca="true" t="shared" si="19" ref="D111:D126">G$16+G$18*A111</f>
        <v>1.06715574072724</v>
      </c>
      <c r="E111" s="1">
        <f t="shared" si="17"/>
        <v>185.4139179720748</v>
      </c>
    </row>
    <row r="112" spans="1:5" ht="15.75">
      <c r="A112" s="1">
        <v>188.97</v>
      </c>
      <c r="B112" s="1">
        <v>1.1079</v>
      </c>
      <c r="C112" s="1">
        <f t="shared" si="18"/>
        <v>1.0797493326548098</v>
      </c>
      <c r="D112" s="15">
        <f t="shared" si="19"/>
        <v>1.0680921820624647</v>
      </c>
      <c r="E112" s="1">
        <f aca="true" t="shared" si="20" ref="E112:E127">E111+(A112-A111)/D112</f>
        <v>186.87446606539356</v>
      </c>
    </row>
    <row r="113" spans="1:5" ht="15.75">
      <c r="A113" s="1">
        <v>191.87</v>
      </c>
      <c r="B113" s="1">
        <v>1.1052</v>
      </c>
      <c r="C113" s="1">
        <f t="shared" si="18"/>
        <v>1.077285951853133</v>
      </c>
      <c r="D113" s="15">
        <f t="shared" si="19"/>
        <v>1.0698330024933311</v>
      </c>
      <c r="E113" s="1">
        <f t="shared" si="20"/>
        <v>189.58516950531487</v>
      </c>
    </row>
    <row r="114" spans="1:5" ht="15.75">
      <c r="A114" s="1">
        <v>195.45</v>
      </c>
      <c r="B114" s="1">
        <v>1.1688</v>
      </c>
      <c r="C114" s="1">
        <f t="shared" si="18"/>
        <v>1.1394989530890778</v>
      </c>
      <c r="D114" s="15">
        <f t="shared" si="19"/>
        <v>1.0719820153010902</v>
      </c>
      <c r="E114" s="1">
        <f t="shared" si="20"/>
        <v>192.92477777196518</v>
      </c>
    </row>
    <row r="115" spans="1:5" ht="15.75">
      <c r="A115" s="1">
        <v>196.95</v>
      </c>
      <c r="B115" s="1">
        <v>0.979</v>
      </c>
      <c r="C115" s="1">
        <f t="shared" si="18"/>
        <v>0.9545340950369603</v>
      </c>
      <c r="D115" s="15">
        <f t="shared" si="19"/>
        <v>1.0728824396618832</v>
      </c>
      <c r="E115" s="1">
        <f t="shared" si="20"/>
        <v>194.32288062512842</v>
      </c>
    </row>
    <row r="116" spans="1:5" ht="15.75">
      <c r="A116" s="1">
        <v>198.45</v>
      </c>
      <c r="B116" s="1">
        <v>1.2483</v>
      </c>
      <c r="C116" s="1">
        <f t="shared" si="18"/>
        <v>1.21720225333642</v>
      </c>
      <c r="D116" s="15">
        <f t="shared" si="19"/>
        <v>1.073782864022676</v>
      </c>
      <c r="E116" s="1">
        <f t="shared" si="20"/>
        <v>195.7198110942743</v>
      </c>
    </row>
    <row r="117" spans="1:5" ht="15.75">
      <c r="A117" s="1">
        <v>201.45</v>
      </c>
      <c r="B117" s="1">
        <v>1.0958</v>
      </c>
      <c r="C117" s="1">
        <f t="shared" si="18"/>
        <v>1.0686736753346957</v>
      </c>
      <c r="D117" s="15">
        <f t="shared" si="19"/>
        <v>1.075583712744262</v>
      </c>
      <c r="E117" s="1">
        <f t="shared" si="20"/>
        <v>198.5089942740249</v>
      </c>
    </row>
    <row r="118" spans="1:5" ht="15.75">
      <c r="A118" s="1">
        <v>205</v>
      </c>
      <c r="B118" s="1">
        <v>1.0025</v>
      </c>
      <c r="C118" s="1">
        <f t="shared" si="18"/>
        <v>0.9778698606794078</v>
      </c>
      <c r="D118" s="15">
        <f t="shared" si="19"/>
        <v>1.0777147170648054</v>
      </c>
      <c r="E118" s="1">
        <f t="shared" si="20"/>
        <v>201.80300143917577</v>
      </c>
    </row>
    <row r="119" spans="1:5" ht="15.75">
      <c r="A119" s="1">
        <v>206.61</v>
      </c>
      <c r="B119" s="1">
        <v>1.0421</v>
      </c>
      <c r="C119" s="1">
        <f t="shared" si="18"/>
        <v>1.0165848911095885</v>
      </c>
      <c r="D119" s="15">
        <f t="shared" si="19"/>
        <v>1.0786811725453898</v>
      </c>
      <c r="E119" s="1">
        <f t="shared" si="20"/>
        <v>203.29556480356717</v>
      </c>
    </row>
    <row r="120" spans="1:5" ht="15.75">
      <c r="A120" s="1">
        <v>207.84</v>
      </c>
      <c r="B120" s="1">
        <v>1.1916</v>
      </c>
      <c r="C120" s="1">
        <f t="shared" si="18"/>
        <v>1.1625013177922923</v>
      </c>
      <c r="D120" s="15">
        <f t="shared" si="19"/>
        <v>1.07941952052124</v>
      </c>
      <c r="E120" s="1">
        <f t="shared" si="20"/>
        <v>204.43506615277943</v>
      </c>
    </row>
    <row r="121" spans="1:5" ht="15.75">
      <c r="A121" s="1">
        <v>217.75</v>
      </c>
      <c r="B121" s="1">
        <v>1.2366</v>
      </c>
      <c r="C121" s="1">
        <f t="shared" si="18"/>
        <v>1.2070448339167366</v>
      </c>
      <c r="D121" s="15">
        <f t="shared" si="19"/>
        <v>1.0853683241315455</v>
      </c>
      <c r="E121" s="1">
        <f t="shared" si="20"/>
        <v>213.56560716790392</v>
      </c>
    </row>
    <row r="122" spans="1:5" ht="15.75">
      <c r="A122" s="1">
        <v>225.95</v>
      </c>
      <c r="B122" s="1">
        <v>1.229</v>
      </c>
      <c r="C122" s="1">
        <f t="shared" si="18"/>
        <v>1.2001547690123813</v>
      </c>
      <c r="D122" s="15">
        <f t="shared" si="19"/>
        <v>1.090290643970547</v>
      </c>
      <c r="E122" s="1">
        <f t="shared" si="20"/>
        <v>221.0865375228942</v>
      </c>
    </row>
    <row r="123" spans="1:5" ht="15.75">
      <c r="A123" s="1">
        <v>227.48</v>
      </c>
      <c r="B123" s="1">
        <v>1.239</v>
      </c>
      <c r="C123" s="1">
        <f t="shared" si="18"/>
        <v>1.2100194378149836</v>
      </c>
      <c r="D123" s="15">
        <f t="shared" si="19"/>
        <v>1.0912090768185558</v>
      </c>
      <c r="E123" s="1">
        <f t="shared" si="20"/>
        <v>222.48865195953428</v>
      </c>
    </row>
    <row r="124" spans="1:5" ht="15.75">
      <c r="A124" s="1">
        <v>230.4</v>
      </c>
      <c r="B124" s="1">
        <v>1.4773</v>
      </c>
      <c r="C124" s="1">
        <f t="shared" si="18"/>
        <v>1.4429716641496804</v>
      </c>
      <c r="D124" s="15">
        <f t="shared" si="19"/>
        <v>1.0929619029075661</v>
      </c>
      <c r="E124" s="1">
        <f t="shared" si="20"/>
        <v>225.1602912840451</v>
      </c>
    </row>
    <row r="125" spans="1:5" ht="15.75">
      <c r="A125" s="1">
        <v>232.04</v>
      </c>
      <c r="B125" s="1">
        <v>1.1614</v>
      </c>
      <c r="C125" s="1">
        <f t="shared" si="18"/>
        <v>1.134512146816777</v>
      </c>
      <c r="D125" s="15">
        <f t="shared" si="19"/>
        <v>1.0939463668753664</v>
      </c>
      <c r="E125" s="1">
        <f t="shared" si="20"/>
        <v>226.65945070324432</v>
      </c>
    </row>
    <row r="126" spans="1:5" ht="15.75">
      <c r="A126" s="1">
        <v>233.67</v>
      </c>
      <c r="B126" s="1">
        <v>0.9175</v>
      </c>
      <c r="C126" s="1">
        <f t="shared" si="18"/>
        <v>0.896337132420607</v>
      </c>
      <c r="D126" s="15">
        <f t="shared" si="19"/>
        <v>1.0949248280140949</v>
      </c>
      <c r="E126" s="1">
        <f t="shared" si="20"/>
        <v>228.14813737679103</v>
      </c>
    </row>
    <row r="127" spans="1:5" ht="15.75">
      <c r="A127" s="1">
        <v>248.2</v>
      </c>
      <c r="B127" s="1">
        <v>1.1216</v>
      </c>
      <c r="C127" s="1">
        <f>B127*(1+($I$26+$I$27*A127)/(1282900)+($I$28+A127*$I$29-$I$30)/400)</f>
        <v>1.0965837072493827</v>
      </c>
      <c r="D127" s="15">
        <f>G$16+G$18*A127</f>
        <v>1.1036469386556427</v>
      </c>
      <c r="E127" s="1">
        <f t="shared" si="20"/>
        <v>241.31357959484225</v>
      </c>
    </row>
    <row r="128" ht="15.75">
      <c r="E128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2.1</v>
      </c>
      <c r="C3" s="1">
        <v>0</v>
      </c>
      <c r="E3" s="2"/>
      <c r="F3" s="4">
        <f>1000*1/SLOPE(C3:C9,B3:B9)</f>
        <v>39.60339450923237</v>
      </c>
      <c r="G3" s="1" t="e">
        <f>INTERCEPT(B4:B9,A4:A9)</f>
        <v>#DIV/0!</v>
      </c>
    </row>
    <row r="4" spans="1:9" ht="15.75">
      <c r="A4" s="1">
        <v>30.3</v>
      </c>
      <c r="B4" s="1">
        <v>3.27</v>
      </c>
      <c r="C4" s="1">
        <f>LN($G$16+$G$18*A4)/$G$18-LN($G$16)/$G$18</f>
        <v>29.542922128234444</v>
      </c>
      <c r="E4" s="5">
        <f>1000*1/SLOPE(C3:C4,B3:B4)</f>
        <v>39.60339450923237</v>
      </c>
      <c r="F4" s="5" t="s">
        <v>7</v>
      </c>
      <c r="I4" s="6" t="e">
        <f>SLOPE(E4:E9,A4:A9)*1000</f>
        <v>#DIV/0!</v>
      </c>
    </row>
    <row r="5" spans="5:9" ht="15.75">
      <c r="E5" s="2"/>
      <c r="F5" s="7">
        <f>CORREL(C3:C9,B3:B9)</f>
        <v>1</v>
      </c>
      <c r="I5" s="6"/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38.61386138613861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1</v>
      </c>
    </row>
    <row r="12" spans="1:9" ht="15.75">
      <c r="A12" s="9"/>
      <c r="B12" s="9"/>
      <c r="C12" s="9"/>
      <c r="D12" s="16"/>
      <c r="E12" s="9"/>
      <c r="F12" s="10"/>
      <c r="G12" s="10"/>
      <c r="H12" s="10"/>
      <c r="I12" s="10"/>
    </row>
    <row r="13" spans="1:9" s="3" customFormat="1" ht="15.75">
      <c r="A13" s="11"/>
      <c r="B13" s="1"/>
      <c r="C13" s="11" t="s">
        <v>10</v>
      </c>
      <c r="D13" s="17" t="s">
        <v>11</v>
      </c>
      <c r="E13" s="1" t="s">
        <v>12</v>
      </c>
      <c r="F13" s="2"/>
      <c r="G13" s="2" t="s">
        <v>13</v>
      </c>
      <c r="H13" s="2"/>
      <c r="I13" s="2"/>
    </row>
    <row r="14" spans="1:5" ht="15.75">
      <c r="A14" s="12">
        <v>0</v>
      </c>
      <c r="C14" s="11"/>
      <c r="D14" s="15">
        <f>G$16+G$18*A14</f>
        <v>0.9695397921596299</v>
      </c>
      <c r="E14" s="1">
        <v>0</v>
      </c>
    </row>
    <row r="15" spans="1:7" ht="15.75">
      <c r="A15" s="1">
        <v>0.25</v>
      </c>
      <c r="B15" s="1">
        <v>0.8263</v>
      </c>
      <c r="C15" s="1">
        <f aca="true" t="shared" si="0" ref="C15:C30">B15*(1+($I$26+$I$27*A15)/(1282900)+($I$28+A15*$I$29-$I$30)/400)</f>
        <v>0.8015502159678886</v>
      </c>
      <c r="D15" s="15">
        <f aca="true" t="shared" si="1" ref="D15:D30">G$16+G$18*A15</f>
        <v>0.9704828248560055</v>
      </c>
      <c r="E15" s="1">
        <f>E14+(A15-A14)/D15</f>
        <v>0.2576037345504734</v>
      </c>
      <c r="G15" s="2" t="s">
        <v>14</v>
      </c>
    </row>
    <row r="16" spans="1:7" ht="15.75">
      <c r="A16" s="1">
        <v>0.75</v>
      </c>
      <c r="B16" s="1">
        <v>1.0676</v>
      </c>
      <c r="C16" s="1">
        <f t="shared" si="0"/>
        <v>1.035674947156099</v>
      </c>
      <c r="D16" s="15">
        <f t="shared" si="1"/>
        <v>0.9723688902487564</v>
      </c>
      <c r="E16" s="1">
        <f aca="true" t="shared" si="2" ref="E16:E31">E15+(A16-A15)/D16</f>
        <v>0.771811876145879</v>
      </c>
      <c r="G16" s="1">
        <f>INTERCEPT(C14:C999,A14:A999)</f>
        <v>0.9695397921596299</v>
      </c>
    </row>
    <row r="17" spans="1:7" ht="15.75">
      <c r="A17" s="1">
        <v>1.25</v>
      </c>
      <c r="B17" s="1">
        <v>1.0616</v>
      </c>
      <c r="C17" s="1">
        <f t="shared" si="0"/>
        <v>1.029906353928831</v>
      </c>
      <c r="D17" s="15">
        <f t="shared" si="1"/>
        <v>0.9742549556415074</v>
      </c>
      <c r="E17" s="1">
        <f t="shared" si="2"/>
        <v>1.2850245594426966</v>
      </c>
      <c r="G17" s="2" t="s">
        <v>15</v>
      </c>
    </row>
    <row r="18" spans="1:7" ht="15.75">
      <c r="A18" s="1">
        <v>2.25</v>
      </c>
      <c r="B18" s="1">
        <v>0.939</v>
      </c>
      <c r="C18" s="1">
        <f t="shared" si="0"/>
        <v>0.9110584917253626</v>
      </c>
      <c r="D18" s="15">
        <f t="shared" si="1"/>
        <v>0.9780270864270094</v>
      </c>
      <c r="E18" s="1">
        <f t="shared" si="2"/>
        <v>2.3074911290070053</v>
      </c>
      <c r="G18" s="13">
        <f>SLOPE(C14:C999,A14:A999)</f>
        <v>0.003772130785502007</v>
      </c>
    </row>
    <row r="19" spans="1:5" ht="15.75">
      <c r="A19" s="1">
        <v>2.25</v>
      </c>
      <c r="B19" s="1">
        <v>1.0792</v>
      </c>
      <c r="C19" s="1">
        <f t="shared" si="0"/>
        <v>1.0470866073163059</v>
      </c>
      <c r="D19" s="15">
        <f t="shared" si="1"/>
        <v>0.9780270864270094</v>
      </c>
      <c r="E19" s="1">
        <f t="shared" si="2"/>
        <v>2.3074911290070053</v>
      </c>
    </row>
    <row r="20" spans="1:5" ht="15.75">
      <c r="A20" s="1">
        <v>2.75</v>
      </c>
      <c r="B20" s="1">
        <v>1.077</v>
      </c>
      <c r="C20" s="1">
        <f t="shared" si="0"/>
        <v>1.045004811443645</v>
      </c>
      <c r="D20" s="15">
        <f t="shared" si="1"/>
        <v>0.9799131518197605</v>
      </c>
      <c r="E20" s="1">
        <f t="shared" si="2"/>
        <v>2.8177404292347537</v>
      </c>
    </row>
    <row r="21" spans="1:5" ht="15.75">
      <c r="A21" s="1">
        <v>3.75</v>
      </c>
      <c r="B21" s="1">
        <v>1.0888</v>
      </c>
      <c r="C21" s="1">
        <f t="shared" si="0"/>
        <v>1.056560895225815</v>
      </c>
      <c r="D21" s="15">
        <f t="shared" si="1"/>
        <v>0.9836852826052624</v>
      </c>
      <c r="E21" s="1">
        <f t="shared" si="2"/>
        <v>3.834325731143031</v>
      </c>
    </row>
    <row r="22" spans="1:5" ht="15.75">
      <c r="A22" s="1">
        <v>4.25</v>
      </c>
      <c r="B22" s="1">
        <v>1.061</v>
      </c>
      <c r="C22" s="1">
        <f t="shared" si="0"/>
        <v>1.0296360024678672</v>
      </c>
      <c r="D22" s="15">
        <f t="shared" si="1"/>
        <v>0.9855713479980135</v>
      </c>
      <c r="E22" s="1">
        <f t="shared" si="2"/>
        <v>4.341645674052946</v>
      </c>
    </row>
    <row r="23" spans="1:5" ht="15.75">
      <c r="A23" s="1">
        <v>5.05</v>
      </c>
      <c r="B23" s="1">
        <v>1.0685</v>
      </c>
      <c r="C23" s="1">
        <f t="shared" si="0"/>
        <v>1.0369980137145336</v>
      </c>
      <c r="D23" s="15">
        <f t="shared" si="1"/>
        <v>0.988589052626415</v>
      </c>
      <c r="E23" s="1">
        <f t="shared" si="2"/>
        <v>5.150879802101011</v>
      </c>
    </row>
    <row r="24" spans="1:7" ht="15.75">
      <c r="A24" s="1">
        <v>5.21</v>
      </c>
      <c r="B24" s="1">
        <v>1.0761</v>
      </c>
      <c r="C24" s="1">
        <f t="shared" si="0"/>
        <v>1.0443908097022878</v>
      </c>
      <c r="D24" s="15">
        <f t="shared" si="1"/>
        <v>0.9891925935520954</v>
      </c>
      <c r="E24" s="1">
        <f t="shared" si="2"/>
        <v>5.312627879313615</v>
      </c>
      <c r="G24" s="14" t="s">
        <v>16</v>
      </c>
    </row>
    <row r="25" spans="1:5" ht="15.75">
      <c r="A25" s="1">
        <v>5.25</v>
      </c>
      <c r="B25" s="1">
        <v>1.058</v>
      </c>
      <c r="C25" s="1">
        <f t="shared" si="0"/>
        <v>1.0268283029486684</v>
      </c>
      <c r="D25" s="15">
        <f t="shared" si="1"/>
        <v>0.9893434787835155</v>
      </c>
      <c r="E25" s="1">
        <f t="shared" si="2"/>
        <v>5.353058731548254</v>
      </c>
    </row>
    <row r="26" spans="1:9" ht="15.75">
      <c r="A26" s="1">
        <v>6.3</v>
      </c>
      <c r="B26" s="1">
        <v>0.9739</v>
      </c>
      <c r="C26" s="1">
        <f t="shared" si="0"/>
        <v>0.9453062794004011</v>
      </c>
      <c r="D26" s="15">
        <f t="shared" si="1"/>
        <v>0.9933042161082926</v>
      </c>
      <c r="E26" s="1">
        <f t="shared" si="2"/>
        <v>6.410136697162693</v>
      </c>
      <c r="G26" s="2" t="s">
        <v>17</v>
      </c>
      <c r="I26" s="1">
        <v>2916</v>
      </c>
    </row>
    <row r="27" spans="1:9" ht="15.75">
      <c r="A27" s="1">
        <v>6.75</v>
      </c>
      <c r="B27" s="1">
        <v>1.092</v>
      </c>
      <c r="C27" s="1">
        <f t="shared" si="0"/>
        <v>1.059986987985335</v>
      </c>
      <c r="D27" s="15">
        <f t="shared" si="1"/>
        <v>0.9950016749617685</v>
      </c>
      <c r="E27" s="1">
        <f t="shared" si="2"/>
        <v>6.862397242369606</v>
      </c>
      <c r="G27" s="2" t="s">
        <v>18</v>
      </c>
      <c r="I27" s="1">
        <v>1.8</v>
      </c>
    </row>
    <row r="28" spans="1:9" ht="15.75">
      <c r="A28" s="1">
        <v>10.55</v>
      </c>
      <c r="B28" s="1">
        <v>1.1116</v>
      </c>
      <c r="C28" s="1">
        <f t="shared" si="0"/>
        <v>1.0794260922458594</v>
      </c>
      <c r="D28" s="15">
        <f t="shared" si="1"/>
        <v>1.009335771946676</v>
      </c>
      <c r="E28" s="1">
        <f t="shared" si="2"/>
        <v>10.627249440831822</v>
      </c>
      <c r="G28" s="2" t="s">
        <v>19</v>
      </c>
      <c r="I28" s="1">
        <f>B3</f>
        <v>2.1</v>
      </c>
    </row>
    <row r="29" spans="1:9" ht="15.75">
      <c r="A29" s="1">
        <v>12.05</v>
      </c>
      <c r="B29" s="1">
        <v>1.0914</v>
      </c>
      <c r="C29" s="1">
        <f t="shared" si="0"/>
        <v>1.0599710904854929</v>
      </c>
      <c r="D29" s="15">
        <f t="shared" si="1"/>
        <v>1.0149939681249291</v>
      </c>
      <c r="E29" s="1">
        <f t="shared" si="2"/>
        <v>12.10509073556489</v>
      </c>
      <c r="G29" s="2" t="s">
        <v>20</v>
      </c>
      <c r="I29" s="1">
        <f>F9/1000</f>
        <v>0.038613861386138607</v>
      </c>
    </row>
    <row r="30" spans="1:9" ht="15.75">
      <c r="A30" s="1">
        <v>12.25</v>
      </c>
      <c r="B30" s="1">
        <v>1.0795</v>
      </c>
      <c r="C30" s="1">
        <f t="shared" si="0"/>
        <v>1.048434918054262</v>
      </c>
      <c r="D30" s="15">
        <f t="shared" si="1"/>
        <v>1.0157483942820296</v>
      </c>
      <c r="E30" s="1">
        <f t="shared" si="2"/>
        <v>12.301989890046316</v>
      </c>
      <c r="G30" s="2" t="s">
        <v>21</v>
      </c>
      <c r="I30" s="1">
        <v>15</v>
      </c>
    </row>
    <row r="31" spans="1:5" ht="15.75">
      <c r="A31" s="1">
        <v>13.55</v>
      </c>
      <c r="B31" s="1">
        <v>1.0357</v>
      </c>
      <c r="C31" s="1">
        <f aca="true" t="shared" si="3" ref="C31:C46">B31*(1+($I$26+$I$27*A31)/(1282900)+($I$28+A31*$I$29-$I$30)/400)</f>
        <v>1.0060272275822153</v>
      </c>
      <c r="D31" s="15">
        <f aca="true" t="shared" si="4" ref="D31:D46">G$16+G$18*A31</f>
        <v>1.020652164303182</v>
      </c>
      <c r="E31" s="1">
        <f t="shared" si="2"/>
        <v>13.575685322698963</v>
      </c>
    </row>
    <row r="32" spans="1:5" ht="15.75">
      <c r="A32" s="1">
        <v>15.05</v>
      </c>
      <c r="B32" s="1">
        <v>1.0498</v>
      </c>
      <c r="C32" s="1">
        <f t="shared" si="3"/>
        <v>1.0198774855607673</v>
      </c>
      <c r="D32" s="15">
        <f t="shared" si="4"/>
        <v>1.0263103604814352</v>
      </c>
      <c r="E32" s="1">
        <f aca="true" t="shared" si="5" ref="E32:E47">E31+(A32-A31)/D32</f>
        <v>15.037231515505942</v>
      </c>
    </row>
    <row r="33" spans="1:5" ht="15.75">
      <c r="A33" s="1">
        <v>15.25</v>
      </c>
      <c r="B33" s="1">
        <v>1.0791</v>
      </c>
      <c r="C33" s="1">
        <f t="shared" si="3"/>
        <v>1.0483634827652473</v>
      </c>
      <c r="D33" s="15">
        <f t="shared" si="4"/>
        <v>1.0270647866385356</v>
      </c>
      <c r="E33" s="1">
        <f t="shared" si="5"/>
        <v>15.231961198191858</v>
      </c>
    </row>
    <row r="34" spans="1:5" ht="15.75">
      <c r="A34" s="1">
        <v>15.75</v>
      </c>
      <c r="B34" s="1">
        <v>0.9672</v>
      </c>
      <c r="C34" s="1">
        <f t="shared" si="3"/>
        <v>0.9396981462352466</v>
      </c>
      <c r="D34" s="15">
        <f t="shared" si="4"/>
        <v>1.0289508520312864</v>
      </c>
      <c r="E34" s="1">
        <f t="shared" si="5"/>
        <v>15.717893056854429</v>
      </c>
    </row>
    <row r="35" spans="1:5" ht="15.75">
      <c r="A35" s="1">
        <v>16.75</v>
      </c>
      <c r="B35" s="1">
        <v>1.0418</v>
      </c>
      <c r="C35" s="1">
        <f t="shared" si="3"/>
        <v>1.012278963642986</v>
      </c>
      <c r="D35" s="15">
        <f t="shared" si="4"/>
        <v>1.0327229828167885</v>
      </c>
      <c r="E35" s="1">
        <f t="shared" si="5"/>
        <v>16.686206938349024</v>
      </c>
    </row>
    <row r="36" spans="1:5" ht="15.75">
      <c r="A36" s="1">
        <v>18.25</v>
      </c>
      <c r="B36" s="1">
        <v>1.0599</v>
      </c>
      <c r="C36" s="1">
        <f t="shared" si="3"/>
        <v>1.0300217780569134</v>
      </c>
      <c r="D36" s="15">
        <f t="shared" si="4"/>
        <v>1.0383811789950417</v>
      </c>
      <c r="E36" s="1">
        <f t="shared" si="5"/>
        <v>18.13076316716253</v>
      </c>
    </row>
    <row r="37" spans="1:5" ht="15.75">
      <c r="A37" s="1">
        <v>20.05</v>
      </c>
      <c r="B37" s="1">
        <v>1.1358</v>
      </c>
      <c r="C37" s="1">
        <f t="shared" si="3"/>
        <v>1.103982410570916</v>
      </c>
      <c r="D37" s="15">
        <f t="shared" si="4"/>
        <v>1.0451710144089452</v>
      </c>
      <c r="E37" s="1">
        <f t="shared" si="5"/>
        <v>19.85296936613363</v>
      </c>
    </row>
    <row r="38" spans="1:5" ht="15.75">
      <c r="A38" s="1">
        <v>21.55</v>
      </c>
      <c r="B38" s="1">
        <v>1.098</v>
      </c>
      <c r="C38" s="1">
        <f t="shared" si="3"/>
        <v>1.0674026195152884</v>
      </c>
      <c r="D38" s="15">
        <f t="shared" si="4"/>
        <v>1.0508292105871981</v>
      </c>
      <c r="E38" s="1">
        <f t="shared" si="5"/>
        <v>21.28041350728175</v>
      </c>
    </row>
    <row r="39" spans="1:5" ht="15.75">
      <c r="A39" s="1">
        <v>23.05</v>
      </c>
      <c r="B39" s="1">
        <v>1.0493</v>
      </c>
      <c r="C39" s="1">
        <f t="shared" si="3"/>
        <v>1.020213865527397</v>
      </c>
      <c r="D39" s="15">
        <f t="shared" si="4"/>
        <v>1.0564874067654513</v>
      </c>
      <c r="E39" s="1">
        <f t="shared" si="5"/>
        <v>22.70021273100597</v>
      </c>
    </row>
    <row r="40" spans="1:5" ht="15.75">
      <c r="A40" s="1">
        <v>24.55</v>
      </c>
      <c r="B40" s="1">
        <v>1.0726</v>
      </c>
      <c r="C40" s="1">
        <f t="shared" si="3"/>
        <v>1.043025571780903</v>
      </c>
      <c r="D40" s="15">
        <f t="shared" si="4"/>
        <v>1.0621456029437042</v>
      </c>
      <c r="E40" s="1">
        <f t="shared" si="5"/>
        <v>24.112448488366162</v>
      </c>
    </row>
    <row r="41" spans="1:5" ht="15.75">
      <c r="A41" s="1">
        <v>28.05</v>
      </c>
      <c r="B41" s="1">
        <v>1.0553</v>
      </c>
      <c r="C41" s="1">
        <f t="shared" si="3"/>
        <v>1.0265643165704776</v>
      </c>
      <c r="D41" s="15">
        <f t="shared" si="4"/>
        <v>1.0753480606929613</v>
      </c>
      <c r="E41" s="1">
        <f t="shared" si="5"/>
        <v>27.367208624116607</v>
      </c>
    </row>
    <row r="42" spans="1:5" ht="15.75">
      <c r="A42" s="1">
        <v>29.3</v>
      </c>
      <c r="B42" s="1">
        <v>1.0685</v>
      </c>
      <c r="C42" s="1">
        <f t="shared" si="3"/>
        <v>1.039535690339695</v>
      </c>
      <c r="D42" s="15">
        <f t="shared" si="4"/>
        <v>1.0800632241748387</v>
      </c>
      <c r="E42" s="1">
        <f t="shared" si="5"/>
        <v>28.52454827981592</v>
      </c>
    </row>
    <row r="43" spans="1:5" ht="15.75">
      <c r="A43" s="1">
        <v>31.05</v>
      </c>
      <c r="B43" s="1">
        <v>1.0225</v>
      </c>
      <c r="C43" s="1">
        <f t="shared" si="3"/>
        <v>0.9949578803270929</v>
      </c>
      <c r="D43" s="15">
        <f t="shared" si="4"/>
        <v>1.0866644530494673</v>
      </c>
      <c r="E43" s="1">
        <f t="shared" si="5"/>
        <v>30.134981008234558</v>
      </c>
    </row>
    <row r="44" spans="1:5" ht="15.75">
      <c r="A44" s="1">
        <v>32.55</v>
      </c>
      <c r="B44" s="1">
        <v>0.9928</v>
      </c>
      <c r="C44" s="1">
        <f t="shared" si="3"/>
        <v>0.9662037301199016</v>
      </c>
      <c r="D44" s="15">
        <f t="shared" si="4"/>
        <v>1.0923226492277203</v>
      </c>
      <c r="E44" s="1">
        <f t="shared" si="5"/>
        <v>31.508201641406</v>
      </c>
    </row>
    <row r="45" spans="1:5" ht="15.75">
      <c r="A45" s="1">
        <v>34.05</v>
      </c>
      <c r="B45" s="1">
        <v>1.0209</v>
      </c>
      <c r="C45" s="1">
        <f t="shared" si="3"/>
        <v>0.9937009318896995</v>
      </c>
      <c r="D45" s="15">
        <f t="shared" si="4"/>
        <v>1.0979808454059732</v>
      </c>
      <c r="E45" s="1">
        <f t="shared" si="5"/>
        <v>32.87434569234833</v>
      </c>
    </row>
    <row r="46" spans="1:5" ht="15.75">
      <c r="A46" s="1">
        <v>37.05</v>
      </c>
      <c r="B46" s="1">
        <v>0.9238</v>
      </c>
      <c r="C46" s="1">
        <f t="shared" si="3"/>
        <v>0.8994593185072979</v>
      </c>
      <c r="D46" s="15">
        <f t="shared" si="4"/>
        <v>1.1092972377624792</v>
      </c>
      <c r="E46" s="1">
        <f t="shared" si="5"/>
        <v>35.57876061187989</v>
      </c>
    </row>
    <row r="47" spans="1:5" ht="15.75">
      <c r="A47" s="1">
        <v>37.05</v>
      </c>
      <c r="B47" s="1">
        <v>0.9591</v>
      </c>
      <c r="C47" s="1">
        <f aca="true" t="shared" si="6" ref="C47:C54">B47*(1+($I$26+$I$27*A47)/(1282900)+($I$28+A47*$I$29-$I$30)/400)</f>
        <v>0.9338292188572737</v>
      </c>
      <c r="D47" s="15">
        <f aca="true" t="shared" si="7" ref="D47:D54">G$16+G$18*A47</f>
        <v>1.1092972377624792</v>
      </c>
      <c r="E47" s="1">
        <f t="shared" si="5"/>
        <v>35.57876061187989</v>
      </c>
    </row>
    <row r="48" spans="1:5" ht="15.75">
      <c r="A48" s="1">
        <v>48.25</v>
      </c>
      <c r="B48" s="1">
        <v>1.0613</v>
      </c>
      <c r="C48" s="1">
        <f t="shared" si="6"/>
        <v>1.0345005517457497</v>
      </c>
      <c r="D48" s="15">
        <f t="shared" si="7"/>
        <v>1.1515451025601018</v>
      </c>
      <c r="E48" s="1">
        <f aca="true" t="shared" si="8" ref="E48:E54">E47+(A48-A47)/D48</f>
        <v>45.30482342531229</v>
      </c>
    </row>
    <row r="49" spans="1:5" ht="15.75">
      <c r="A49" s="1">
        <v>50.75</v>
      </c>
      <c r="B49" s="1">
        <v>1.3346</v>
      </c>
      <c r="C49" s="1">
        <f t="shared" si="6"/>
        <v>1.301226077952691</v>
      </c>
      <c r="D49" s="15">
        <f t="shared" si="7"/>
        <v>1.1609754295238568</v>
      </c>
      <c r="E49" s="1">
        <f t="shared" si="8"/>
        <v>47.4581851041424</v>
      </c>
    </row>
    <row r="50" spans="1:5" ht="15.75">
      <c r="A50" s="1">
        <v>52.75</v>
      </c>
      <c r="B50" s="1">
        <v>1.0882</v>
      </c>
      <c r="C50" s="1">
        <f t="shared" si="6"/>
        <v>1.0612008768460555</v>
      </c>
      <c r="D50" s="15">
        <f t="shared" si="7"/>
        <v>1.1685196910948608</v>
      </c>
      <c r="E50" s="1">
        <f t="shared" si="8"/>
        <v>49.1697523248249</v>
      </c>
    </row>
    <row r="51" spans="1:5" ht="15.75">
      <c r="A51" s="1">
        <v>54.25</v>
      </c>
      <c r="B51" s="1">
        <v>1.4551</v>
      </c>
      <c r="C51" s="1">
        <f t="shared" si="6"/>
        <v>1.4192115545288455</v>
      </c>
      <c r="D51" s="15">
        <f t="shared" si="7"/>
        <v>1.174177887273114</v>
      </c>
      <c r="E51" s="1">
        <f t="shared" si="8"/>
        <v>50.447241891149105</v>
      </c>
    </row>
    <row r="52" spans="1:5" ht="15.75">
      <c r="A52" s="1">
        <v>55.75</v>
      </c>
      <c r="B52" s="1">
        <v>1.382</v>
      </c>
      <c r="C52" s="1">
        <f t="shared" si="6"/>
        <v>1.3481175107521517</v>
      </c>
      <c r="D52" s="15">
        <f t="shared" si="7"/>
        <v>1.1798360834513668</v>
      </c>
      <c r="E52" s="1">
        <f t="shared" si="8"/>
        <v>51.71860493982961</v>
      </c>
    </row>
    <row r="53" spans="1:5" ht="15.75">
      <c r="A53" s="1">
        <v>57.25</v>
      </c>
      <c r="B53" s="1">
        <v>1.2415</v>
      </c>
      <c r="C53" s="1">
        <f t="shared" si="6"/>
        <v>1.2112445332967243</v>
      </c>
      <c r="D53" s="15">
        <f t="shared" si="7"/>
        <v>1.1854942796296197</v>
      </c>
      <c r="E53" s="1">
        <f t="shared" si="8"/>
        <v>52.98389995286725</v>
      </c>
    </row>
    <row r="54" spans="1:5" ht="15.75">
      <c r="A54" s="1">
        <v>57.73</v>
      </c>
      <c r="B54" s="1">
        <v>1.319</v>
      </c>
      <c r="C54" s="1">
        <f t="shared" si="6"/>
        <v>1.2869178576559237</v>
      </c>
      <c r="D54" s="15">
        <f t="shared" si="7"/>
        <v>1.1873049024066609</v>
      </c>
      <c r="E54" s="1">
        <f t="shared" si="8"/>
        <v>53.38817689893817</v>
      </c>
    </row>
    <row r="55" ht="15.75">
      <c r="E55" s="2"/>
    </row>
    <row r="56" ht="15.75">
      <c r="E56" s="2"/>
    </row>
    <row r="57" ht="15.75">
      <c r="E57" s="2"/>
    </row>
    <row r="58" ht="15.75">
      <c r="E58" s="2"/>
    </row>
    <row r="59" ht="15.75">
      <c r="E59" s="2"/>
    </row>
    <row r="60" ht="15.75">
      <c r="E60" s="2"/>
    </row>
    <row r="61" ht="15.75">
      <c r="E61" s="2"/>
    </row>
    <row r="62" ht="15.75">
      <c r="E62" s="2"/>
    </row>
    <row r="63" ht="15.75">
      <c r="E63" s="2"/>
    </row>
    <row r="64" ht="15.75">
      <c r="E64" s="2"/>
    </row>
    <row r="65" ht="15.75">
      <c r="E65" s="2"/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4.69</v>
      </c>
      <c r="C3" s="1">
        <v>0</v>
      </c>
      <c r="E3" s="2"/>
      <c r="F3" s="4">
        <f>1000*1/SLOPE(C3:C9,B3:B9)</f>
        <v>18.759753306359475</v>
      </c>
      <c r="G3" s="1">
        <f>INTERCEPT(B4:B9,A4:A9)</f>
        <v>4.365686633180893</v>
      </c>
    </row>
    <row r="4" spans="1:9" ht="15.75">
      <c r="A4" s="1">
        <v>30.4</v>
      </c>
      <c r="B4" s="1">
        <v>4.86</v>
      </c>
      <c r="C4" s="1">
        <f>LN($G$16+$G$18*A4)/$G$18-LN($G$16)/$G$18</f>
        <v>28.805672096881793</v>
      </c>
      <c r="E4" s="5">
        <f>1000*1/SLOPE(C3:C4,B3:B4)</f>
        <v>5.9016154675440875</v>
      </c>
      <c r="F4" s="5" t="s">
        <v>7</v>
      </c>
      <c r="I4" s="6">
        <f>SLOPE(E4:E9,A4:A9)*1000</f>
        <v>227.8778677336881</v>
      </c>
    </row>
    <row r="5" spans="1:9" ht="15.75">
      <c r="A5" s="1">
        <v>67.9</v>
      </c>
      <c r="B5" s="1">
        <v>5.61</v>
      </c>
      <c r="C5" s="1">
        <f>LN($G$16+$G$18*A5)/$G$18-LN($G$16)/$G$18</f>
        <v>58.22053294346692</v>
      </c>
      <c r="E5" s="5">
        <f>1000*1/SLOPE(C4:C5,B4:B5)</f>
        <v>25.497315928558994</v>
      </c>
      <c r="F5" s="7">
        <f>CORREL(C3:C9,B3:B9)</f>
        <v>0.9710882002082133</v>
      </c>
      <c r="I5" s="6"/>
    </row>
    <row r="6" spans="1:5" ht="15.75">
      <c r="A6" s="1">
        <v>96.9</v>
      </c>
      <c r="B6" s="1">
        <v>6</v>
      </c>
      <c r="C6" s="1">
        <f>LN($G$16+$G$18*A6)/$G$18-LN($G$16)/$G$18</f>
        <v>77.65062264572175</v>
      </c>
      <c r="E6" s="5">
        <f>1000*1/SLOPE(C5:C6,B5:B6)</f>
        <v>20.071960859493878</v>
      </c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14.34771655410286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0.9824331555227467</v>
      </c>
    </row>
    <row r="12" spans="1:9" ht="15.75">
      <c r="A12" s="9"/>
      <c r="B12" s="9"/>
      <c r="C12" s="9"/>
      <c r="D12" s="16"/>
      <c r="E12" s="9"/>
      <c r="F12" s="10"/>
      <c r="G12" s="10"/>
      <c r="H12" s="10"/>
      <c r="I12" s="10"/>
    </row>
    <row r="13" spans="1:9" s="3" customFormat="1" ht="15.75">
      <c r="A13" s="11"/>
      <c r="B13" s="1"/>
      <c r="C13" s="11" t="s">
        <v>10</v>
      </c>
      <c r="D13" s="17" t="s">
        <v>11</v>
      </c>
      <c r="E13" s="1" t="s">
        <v>12</v>
      </c>
      <c r="F13" s="2"/>
      <c r="G13" s="2" t="s">
        <v>13</v>
      </c>
      <c r="H13" s="2"/>
      <c r="I13" s="2"/>
    </row>
    <row r="14" spans="1:5" ht="15.75">
      <c r="A14" s="12">
        <v>0</v>
      </c>
      <c r="C14" s="11"/>
      <c r="D14" s="15">
        <f>G$16+G$18*A14</f>
        <v>0.9597800298467748</v>
      </c>
      <c r="E14" s="1">
        <v>0</v>
      </c>
    </row>
    <row r="15" spans="1:7" ht="15.75">
      <c r="A15" s="1">
        <v>2.25</v>
      </c>
      <c r="B15" s="1">
        <v>1.0587</v>
      </c>
      <c r="C15" s="1">
        <f aca="true" t="shared" si="0" ref="C15:C30">B15*(1+($I$26+$I$27*A15)/(1282900)+($I$28+A15*$I$29-$I$30)/400)</f>
        <v>1.0323408870687945</v>
      </c>
      <c r="D15" s="15">
        <f aca="true" t="shared" si="1" ref="D15:D30">G$16+G$18*A15</f>
        <v>0.9743812001241755</v>
      </c>
      <c r="E15" s="1">
        <f>E14+(A15-A14)/D15</f>
        <v>2.3091578529155314</v>
      </c>
      <c r="G15" s="2" t="s">
        <v>14</v>
      </c>
    </row>
    <row r="16" spans="1:7" ht="15.75">
      <c r="A16" s="1">
        <v>3.75</v>
      </c>
      <c r="B16" s="1">
        <v>1.0354</v>
      </c>
      <c r="C16" s="1">
        <f t="shared" si="0"/>
        <v>1.0096788893791144</v>
      </c>
      <c r="D16" s="15">
        <f t="shared" si="1"/>
        <v>0.9841153136424425</v>
      </c>
      <c r="E16" s="1">
        <f aca="true" t="shared" si="2" ref="E16:E31">E15+(A16-A15)/D16</f>
        <v>3.833369476498693</v>
      </c>
      <c r="G16" s="1">
        <f>INTERCEPT(C14:C999,A14:A999)</f>
        <v>0.9597800298467748</v>
      </c>
    </row>
    <row r="17" spans="1:7" ht="15.75">
      <c r="A17" s="1">
        <v>5.25</v>
      </c>
      <c r="B17" s="1">
        <v>0.9983</v>
      </c>
      <c r="C17" s="1">
        <f t="shared" si="0"/>
        <v>0.9735563304658573</v>
      </c>
      <c r="D17" s="15">
        <f t="shared" si="1"/>
        <v>0.9938494271607097</v>
      </c>
      <c r="E17" s="1">
        <f t="shared" si="2"/>
        <v>5.342652431246972</v>
      </c>
      <c r="G17" s="2" t="s">
        <v>15</v>
      </c>
    </row>
    <row r="18" spans="1:7" ht="15.75">
      <c r="A18" s="1">
        <v>6.35</v>
      </c>
      <c r="B18" s="1">
        <v>1.0307</v>
      </c>
      <c r="C18" s="1">
        <f t="shared" si="0"/>
        <v>1.0051955286572802</v>
      </c>
      <c r="D18" s="15">
        <f t="shared" si="1"/>
        <v>1.0009877770741056</v>
      </c>
      <c r="E18" s="1">
        <f t="shared" si="2"/>
        <v>6.441566948680249</v>
      </c>
      <c r="G18" s="13">
        <f>SLOPE(C14:C999,A14:A999)</f>
        <v>0.006489409012178077</v>
      </c>
    </row>
    <row r="19" spans="1:5" ht="15.75">
      <c r="A19" s="1">
        <v>9.25</v>
      </c>
      <c r="B19" s="1">
        <v>1.1127</v>
      </c>
      <c r="C19" s="1">
        <f t="shared" si="0"/>
        <v>1.0852867261589638</v>
      </c>
      <c r="D19" s="15">
        <f t="shared" si="1"/>
        <v>1.019807063209422</v>
      </c>
      <c r="E19" s="1">
        <f t="shared" si="2"/>
        <v>9.28524209530401</v>
      </c>
    </row>
    <row r="20" spans="1:5" ht="15.75">
      <c r="A20" s="1">
        <v>10.75</v>
      </c>
      <c r="B20" s="1">
        <v>0.9921</v>
      </c>
      <c r="C20" s="1">
        <f t="shared" si="0"/>
        <v>0.9677133809692421</v>
      </c>
      <c r="D20" s="15">
        <f t="shared" si="1"/>
        <v>1.0295411767276892</v>
      </c>
      <c r="E20" s="1">
        <f t="shared" si="2"/>
        <v>10.74220179143547</v>
      </c>
    </row>
    <row r="21" spans="1:5" ht="15.75">
      <c r="A21" s="1">
        <v>13.75</v>
      </c>
      <c r="B21" s="1">
        <v>0.9939</v>
      </c>
      <c r="C21" s="1">
        <f t="shared" si="0"/>
        <v>0.9695802705193272</v>
      </c>
      <c r="D21" s="15">
        <f t="shared" si="1"/>
        <v>1.0490094037642232</v>
      </c>
      <c r="E21" s="1">
        <f t="shared" si="2"/>
        <v>13.602042693943035</v>
      </c>
    </row>
    <row r="22" spans="1:5" ht="15.75">
      <c r="A22" s="1">
        <v>15.25</v>
      </c>
      <c r="B22" s="1">
        <v>0.9739</v>
      </c>
      <c r="C22" s="1">
        <f t="shared" si="0"/>
        <v>0.950124099656594</v>
      </c>
      <c r="D22" s="15">
        <f t="shared" si="1"/>
        <v>1.0587435172824904</v>
      </c>
      <c r="E22" s="1">
        <f t="shared" si="2"/>
        <v>15.018816421965566</v>
      </c>
    </row>
    <row r="23" spans="1:5" ht="15.75">
      <c r="A23" s="1">
        <v>17.25</v>
      </c>
      <c r="B23" s="1">
        <v>1.2366</v>
      </c>
      <c r="C23" s="1">
        <f t="shared" si="0"/>
        <v>1.206502965080628</v>
      </c>
      <c r="D23" s="15">
        <f t="shared" si="1"/>
        <v>1.0717223353068466</v>
      </c>
      <c r="E23" s="1">
        <f t="shared" si="2"/>
        <v>16.88497142696262</v>
      </c>
    </row>
    <row r="24" spans="1:7" ht="15.75">
      <c r="A24" s="1">
        <v>18.75</v>
      </c>
      <c r="B24" s="1">
        <v>1.0477</v>
      </c>
      <c r="C24" s="1">
        <f t="shared" si="0"/>
        <v>1.0222590901112525</v>
      </c>
      <c r="D24" s="15">
        <f t="shared" si="1"/>
        <v>1.0814564488251137</v>
      </c>
      <c r="E24" s="1">
        <f t="shared" si="2"/>
        <v>18.271989833140314</v>
      </c>
      <c r="G24" s="14" t="s">
        <v>16</v>
      </c>
    </row>
    <row r="25" spans="1:5" ht="15.75">
      <c r="A25" s="1">
        <v>20.25</v>
      </c>
      <c r="B25" s="1">
        <v>0.8453</v>
      </c>
      <c r="C25" s="1">
        <f t="shared" si="0"/>
        <v>0.8248211536135467</v>
      </c>
      <c r="D25" s="15">
        <f t="shared" si="1"/>
        <v>1.0911905623433809</v>
      </c>
      <c r="E25" s="1">
        <f t="shared" si="2"/>
        <v>19.646635153366216</v>
      </c>
    </row>
    <row r="26" spans="1:9" ht="15.75">
      <c r="A26" s="1">
        <v>21.75</v>
      </c>
      <c r="B26" s="1">
        <v>1.1649</v>
      </c>
      <c r="C26" s="1">
        <f t="shared" si="0"/>
        <v>1.1367434217754235</v>
      </c>
      <c r="D26" s="15">
        <f t="shared" si="1"/>
        <v>1.100924675861648</v>
      </c>
      <c r="E26" s="1">
        <f t="shared" si="2"/>
        <v>21.00912618739269</v>
      </c>
      <c r="G26" s="2" t="s">
        <v>17</v>
      </c>
      <c r="I26" s="1">
        <v>1018</v>
      </c>
    </row>
    <row r="27" spans="1:9" ht="15.75">
      <c r="A27" s="1">
        <v>26.75</v>
      </c>
      <c r="B27" s="1">
        <v>1.388</v>
      </c>
      <c r="C27" s="1">
        <f t="shared" si="0"/>
        <v>1.3547095839434613</v>
      </c>
      <c r="D27" s="15">
        <f t="shared" si="1"/>
        <v>1.1333717209225385</v>
      </c>
      <c r="E27" s="1">
        <f t="shared" si="2"/>
        <v>25.420741465679427</v>
      </c>
      <c r="G27" s="2" t="s">
        <v>18</v>
      </c>
      <c r="I27" s="1">
        <v>1.8</v>
      </c>
    </row>
    <row r="28" spans="1:9" ht="15.75">
      <c r="A28" s="1">
        <v>28.25</v>
      </c>
      <c r="B28" s="1">
        <v>1.2999</v>
      </c>
      <c r="C28" s="1">
        <f t="shared" si="0"/>
        <v>1.2687952894700891</v>
      </c>
      <c r="D28" s="15">
        <f t="shared" si="1"/>
        <v>1.1431058344408054</v>
      </c>
      <c r="E28" s="1">
        <f t="shared" si="2"/>
        <v>26.732955921074787</v>
      </c>
      <c r="G28" s="2" t="s">
        <v>19</v>
      </c>
      <c r="I28" s="1">
        <f>B3</f>
        <v>4.69</v>
      </c>
    </row>
    <row r="29" spans="1:9" ht="15.75">
      <c r="A29" s="1">
        <v>29.5</v>
      </c>
      <c r="B29" s="1">
        <v>1.1723</v>
      </c>
      <c r="C29" s="1">
        <f t="shared" si="0"/>
        <v>1.1443031892982103</v>
      </c>
      <c r="D29" s="15">
        <f t="shared" si="1"/>
        <v>1.151217595706028</v>
      </c>
      <c r="E29" s="1">
        <f t="shared" si="2"/>
        <v>27.81876281341419</v>
      </c>
      <c r="G29" s="2" t="s">
        <v>20</v>
      </c>
      <c r="I29" s="1">
        <f>F9/1000</f>
        <v>0.014347716554102859</v>
      </c>
    </row>
    <row r="30" spans="1:9" ht="15.75">
      <c r="A30" s="1">
        <v>31.15</v>
      </c>
      <c r="B30" s="1">
        <v>1.1941</v>
      </c>
      <c r="C30" s="1">
        <f t="shared" si="0"/>
        <v>1.165655999206285</v>
      </c>
      <c r="D30" s="15">
        <f t="shared" si="1"/>
        <v>1.1619251205761219</v>
      </c>
      <c r="E30" s="1">
        <f t="shared" si="2"/>
        <v>29.238819898660672</v>
      </c>
      <c r="G30" s="2" t="s">
        <v>21</v>
      </c>
      <c r="I30" s="1">
        <v>15</v>
      </c>
    </row>
    <row r="31" spans="1:5" ht="15.75">
      <c r="A31" s="1">
        <v>32.65</v>
      </c>
      <c r="B31" s="1">
        <v>1.2581</v>
      </c>
      <c r="C31" s="1">
        <f>B31*(1+($I$26+$I$27*A31)/(1282900)+($I$28+A31*$I$29-$I$30)/400)</f>
        <v>1.2282018288676286</v>
      </c>
      <c r="D31" s="15">
        <f>G$16+G$18*A31</f>
        <v>1.171659234094389</v>
      </c>
      <c r="E31" s="1">
        <f t="shared" si="2"/>
        <v>30.519055615967503</v>
      </c>
    </row>
    <row r="32" spans="1:5" ht="15.75">
      <c r="A32" s="1">
        <v>34.15</v>
      </c>
      <c r="B32" s="1">
        <v>1.1113</v>
      </c>
      <c r="C32" s="1">
        <f>B32*(1+($I$26+$I$27*A32)/(1282900)+($I$28+A32*$I$29-$I$30)/400)</f>
        <v>1.0849525948962528</v>
      </c>
      <c r="D32" s="15">
        <f>G$16+G$18*A32</f>
        <v>1.1813933476126561</v>
      </c>
      <c r="E32" s="1">
        <f>E31+(A32-A31)/D32</f>
        <v>31.78874280612409</v>
      </c>
    </row>
    <row r="33" spans="1:5" ht="15.75">
      <c r="A33" s="1">
        <v>40.5</v>
      </c>
      <c r="B33" s="1">
        <v>1.2885</v>
      </c>
      <c r="C33" s="1">
        <f>B33*(1+($I$26+$I$27*A33)/(1282900)+($I$28+A33*$I$29-$I$30)/400)</f>
        <v>1.258256386467794</v>
      </c>
      <c r="D33" s="15">
        <f>G$16+G$18*A33</f>
        <v>1.222601094839987</v>
      </c>
      <c r="E33" s="1">
        <f>E32+(A33-A32)/D33</f>
        <v>36.982587328920864</v>
      </c>
    </row>
    <row r="34" spans="1:5" ht="15.75">
      <c r="A34" s="1">
        <v>49.05</v>
      </c>
      <c r="B34" s="1">
        <v>1.2391</v>
      </c>
      <c r="C34" s="1">
        <f>B34*(1+($I$26+$I$27*A34)/(1282900)+($I$28+A34*$I$29-$I$30)/400)</f>
        <v>1.2104107758031364</v>
      </c>
      <c r="D34" s="15">
        <f>G$16+G$18*A34</f>
        <v>1.2780855418941095</v>
      </c>
      <c r="E34" s="1">
        <f>E33+(A34-A33)/D34</f>
        <v>43.67228040480762</v>
      </c>
    </row>
    <row r="35" ht="15.75">
      <c r="E35" s="2"/>
    </row>
    <row r="36" ht="15.75">
      <c r="E36" s="2"/>
    </row>
    <row r="37" ht="15.75">
      <c r="E37" s="2"/>
    </row>
    <row r="38" ht="15.75">
      <c r="E38" s="2"/>
    </row>
    <row r="39" ht="15.75">
      <c r="E39" s="2"/>
    </row>
    <row r="40" ht="15.75">
      <c r="E40" s="2"/>
    </row>
    <row r="41" ht="15.75">
      <c r="E41" s="2"/>
    </row>
    <row r="42" ht="15.75">
      <c r="E42" s="2"/>
    </row>
    <row r="43" ht="15.75">
      <c r="E43" s="2"/>
    </row>
    <row r="44" ht="15.75">
      <c r="E44" s="2"/>
    </row>
    <row r="45" ht="15.75">
      <c r="E45" s="2"/>
    </row>
    <row r="46" ht="15.75">
      <c r="E46" s="2"/>
    </row>
    <row r="47" ht="15.75">
      <c r="E47" s="2"/>
    </row>
    <row r="48" ht="15.75">
      <c r="E48" s="2"/>
    </row>
    <row r="49" ht="15.75">
      <c r="E49" s="2"/>
    </row>
    <row r="50" ht="15.75">
      <c r="E50" s="2"/>
    </row>
    <row r="51" ht="15.75">
      <c r="E51" s="2"/>
    </row>
    <row r="52" ht="15.75">
      <c r="E52" s="2"/>
    </row>
    <row r="53" ht="15.75">
      <c r="E53" s="2"/>
    </row>
    <row r="54" ht="15.75">
      <c r="E54" s="2"/>
    </row>
    <row r="55" ht="15.75">
      <c r="E55" s="2"/>
    </row>
    <row r="56" ht="15.75">
      <c r="E56" s="2"/>
    </row>
    <row r="57" ht="15.75">
      <c r="E57" s="2"/>
    </row>
    <row r="58" ht="15.75">
      <c r="E58" s="2"/>
    </row>
    <row r="59" ht="15.75">
      <c r="E59" s="2"/>
    </row>
    <row r="60" ht="15.75">
      <c r="E60" s="2"/>
    </row>
    <row r="61" ht="15.75">
      <c r="E61" s="2"/>
    </row>
    <row r="62" ht="15.75">
      <c r="E62" s="2"/>
    </row>
    <row r="63" ht="15.75">
      <c r="E63" s="2"/>
    </row>
    <row r="64" ht="15.75">
      <c r="E64" s="2"/>
    </row>
    <row r="65" ht="15.75">
      <c r="E65" s="2"/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C3" s="1">
        <v>0</v>
      </c>
      <c r="E3" s="2"/>
      <c r="F3" s="4">
        <f>1000*1/SLOPE(C3:C9,B3:B9)</f>
        <v>23.982461041464692</v>
      </c>
      <c r="G3" s="1">
        <f>INTERCEPT(B4:B9,A4:A9)</f>
        <v>4.092968750000002</v>
      </c>
    </row>
    <row r="4" spans="1:9" ht="15.75">
      <c r="A4" s="1">
        <v>48.6</v>
      </c>
      <c r="B4" s="1">
        <v>5.27</v>
      </c>
      <c r="C4" s="1">
        <f>A4/G$16</f>
        <v>49.078835068886576</v>
      </c>
      <c r="E4" s="5"/>
      <c r="F4" s="5" t="s">
        <v>7</v>
      </c>
      <c r="I4" s="6" t="e">
        <f>SLOPE(E4:E9,A4:A9)*1000</f>
        <v>#DIV/0!</v>
      </c>
    </row>
    <row r="5" spans="1:9" ht="15.75">
      <c r="A5" s="1">
        <v>87</v>
      </c>
      <c r="B5" s="1">
        <v>6.2</v>
      </c>
      <c r="C5" s="1">
        <f>A5/G$16</f>
        <v>87.85717388874758</v>
      </c>
      <c r="E5" s="5">
        <f>1000*1/SLOPE(C4:C5,B4:B5)</f>
        <v>23.982461041464692</v>
      </c>
      <c r="F5" s="7">
        <f>CORREL(C3:C9,B3:B9)</f>
        <v>1</v>
      </c>
      <c r="I5" s="6"/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24.218749999999968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0.9999999999999998</v>
      </c>
    </row>
    <row r="12" spans="1:9" ht="15.75">
      <c r="A12" s="9"/>
      <c r="B12" s="9"/>
      <c r="C12" s="9"/>
      <c r="D12" s="16"/>
      <c r="E12" s="9"/>
      <c r="F12" s="10"/>
      <c r="G12" s="10"/>
      <c r="H12" s="10"/>
      <c r="I12" s="10"/>
    </row>
    <row r="13" spans="1:9" s="3" customFormat="1" ht="15.75">
      <c r="A13" s="11"/>
      <c r="B13" s="1"/>
      <c r="C13" s="11" t="s">
        <v>10</v>
      </c>
      <c r="D13" s="17" t="s">
        <v>11</v>
      </c>
      <c r="E13" s="1" t="s">
        <v>12</v>
      </c>
      <c r="F13" s="2"/>
      <c r="G13" s="2" t="s">
        <v>13</v>
      </c>
      <c r="H13" s="2"/>
      <c r="I13" s="2"/>
    </row>
    <row r="14" spans="1:5" ht="15.75">
      <c r="A14" s="12">
        <v>0</v>
      </c>
      <c r="C14" s="11"/>
      <c r="D14" s="15">
        <f>G$16</f>
        <v>0.9902435526797959</v>
      </c>
      <c r="E14" s="1">
        <v>0</v>
      </c>
    </row>
    <row r="15" spans="1:7" ht="15.75">
      <c r="A15" s="1">
        <v>2.25</v>
      </c>
      <c r="B15" s="1">
        <v>0.9658</v>
      </c>
      <c r="C15" s="1">
        <f>B15*(1+($I$26+$I$27*A15)/(1282900)+($I$28+A15*$I$29-$I$30)/400)</f>
        <v>0.9319123598659454</v>
      </c>
      <c r="D15" s="15">
        <f>G$16</f>
        <v>0.9902435526797959</v>
      </c>
      <c r="E15" s="1">
        <f>E14+(A15-A14)/D15</f>
        <v>2.2721682902262303</v>
      </c>
      <c r="G15" s="2" t="s">
        <v>14</v>
      </c>
    </row>
    <row r="16" spans="1:7" ht="15.75">
      <c r="A16" s="1">
        <v>3.75</v>
      </c>
      <c r="B16" s="1">
        <v>1.0866</v>
      </c>
      <c r="C16" s="1">
        <f>B16*(1+($I$26+$I$27*A16)/(1282900)+($I$28+A16*$I$29-$I$30)/400)</f>
        <v>1.0485747454936463</v>
      </c>
      <c r="D16" s="15">
        <f>G$16</f>
        <v>0.9902435526797959</v>
      </c>
      <c r="E16" s="1">
        <f>E15+(A16-A15)/D16</f>
        <v>3.786947150377051</v>
      </c>
      <c r="G16" s="1">
        <f>AVERAGE(C15:C999)</f>
        <v>0.9902435526797959</v>
      </c>
    </row>
    <row r="17" ht="15.75">
      <c r="E17" s="2"/>
    </row>
    <row r="18" ht="15.75">
      <c r="E18" s="2"/>
    </row>
    <row r="19" ht="15.75">
      <c r="E19" s="2"/>
    </row>
    <row r="20" ht="15.75">
      <c r="E20" s="2"/>
    </row>
    <row r="21" ht="15.75">
      <c r="E21" s="2"/>
    </row>
    <row r="22" ht="15.75">
      <c r="E22" s="2"/>
    </row>
    <row r="23" ht="15.75">
      <c r="E23" s="2"/>
    </row>
    <row r="24" spans="5:7" ht="15.75">
      <c r="E24" s="2"/>
      <c r="G24" s="14" t="s">
        <v>16</v>
      </c>
    </row>
    <row r="25" ht="15.75">
      <c r="E25" s="2"/>
    </row>
    <row r="26" spans="5:9" ht="15.75">
      <c r="E26" s="2"/>
      <c r="G26" s="2" t="s">
        <v>17</v>
      </c>
      <c r="I26" s="1">
        <v>2916</v>
      </c>
    </row>
    <row r="27" spans="5:9" ht="15.75">
      <c r="E27" s="2"/>
      <c r="G27" s="2" t="s">
        <v>18</v>
      </c>
      <c r="I27" s="1">
        <v>1.8</v>
      </c>
    </row>
    <row r="28" spans="5:9" ht="15.75">
      <c r="E28" s="2"/>
      <c r="G28" s="2" t="s">
        <v>19</v>
      </c>
      <c r="I28" s="1">
        <f>B3</f>
        <v>0</v>
      </c>
    </row>
    <row r="29" spans="5:9" ht="15.75">
      <c r="E29" s="2"/>
      <c r="G29" s="2" t="s">
        <v>20</v>
      </c>
      <c r="I29" s="1">
        <f>F9/1000</f>
        <v>0.02421874999999997</v>
      </c>
    </row>
    <row r="30" spans="5:9" ht="15.75">
      <c r="E30" s="2"/>
      <c r="G30" s="2" t="s">
        <v>21</v>
      </c>
      <c r="I30" s="1">
        <v>15</v>
      </c>
    </row>
    <row r="31" ht="15.75">
      <c r="E31" s="2"/>
    </row>
    <row r="32" ht="15.75">
      <c r="E32" s="2"/>
    </row>
    <row r="33" ht="15.75">
      <c r="E33" s="2"/>
    </row>
    <row r="34" ht="15.75">
      <c r="E34" s="2"/>
    </row>
    <row r="35" ht="15.75">
      <c r="E35" s="2"/>
    </row>
    <row r="36" ht="15.75">
      <c r="E36" s="2"/>
    </row>
    <row r="37" ht="15.75">
      <c r="E37" s="2"/>
    </row>
    <row r="38" ht="15.75">
      <c r="E38" s="2"/>
    </row>
    <row r="39" ht="15.75">
      <c r="E39" s="2"/>
    </row>
    <row r="40" ht="15.75">
      <c r="E40" s="2"/>
    </row>
    <row r="41" ht="15.75">
      <c r="E41" s="2"/>
    </row>
    <row r="42" ht="15.75">
      <c r="E42" s="2"/>
    </row>
    <row r="43" ht="15.75">
      <c r="E43" s="2"/>
    </row>
    <row r="44" ht="15.75">
      <c r="E44" s="2"/>
    </row>
    <row r="45" ht="15.75">
      <c r="E45" s="2"/>
    </row>
    <row r="46" ht="15.75">
      <c r="E46" s="2"/>
    </row>
    <row r="47" ht="15.75">
      <c r="E47" s="2"/>
    </row>
    <row r="48" ht="15.75">
      <c r="E48" s="2"/>
    </row>
    <row r="49" ht="15.75">
      <c r="E49" s="2"/>
    </row>
    <row r="50" ht="15.75">
      <c r="E50" s="2"/>
    </row>
    <row r="51" ht="15.75">
      <c r="E51" s="2"/>
    </row>
    <row r="52" ht="15.75">
      <c r="E52" s="2"/>
    </row>
    <row r="53" ht="15.75">
      <c r="E53" s="2"/>
    </row>
    <row r="54" ht="15.75">
      <c r="E54" s="2"/>
    </row>
    <row r="55" ht="15.75">
      <c r="E55" s="2"/>
    </row>
    <row r="56" ht="15.75">
      <c r="E56" s="2"/>
    </row>
    <row r="57" ht="15.75">
      <c r="E57" s="2"/>
    </row>
    <row r="58" ht="15.75">
      <c r="E58" s="2"/>
    </row>
    <row r="59" ht="15.75">
      <c r="E59" s="2"/>
    </row>
    <row r="60" ht="15.75">
      <c r="E60" s="2"/>
    </row>
    <row r="61" ht="15.75">
      <c r="E61" s="2"/>
    </row>
    <row r="62" ht="15.75">
      <c r="E62" s="2"/>
    </row>
    <row r="63" ht="15.75">
      <c r="E63" s="2"/>
    </row>
    <row r="64" ht="15.75">
      <c r="E64" s="2"/>
    </row>
    <row r="65" ht="15.75">
      <c r="E65" s="2"/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A3" sqref="A3:B7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10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  <c r="J1" s="3"/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2.7</v>
      </c>
      <c r="C3" s="1">
        <v>0</v>
      </c>
      <c r="F3" s="4">
        <f>1000*1/SLOPE(C3:C13,B3:B13)</f>
        <v>37.1521256168215</v>
      </c>
      <c r="G3" s="1">
        <f>INTERCEPT(B4:B13,A4:A13)</f>
        <v>4.804724476458802</v>
      </c>
    </row>
    <row r="4" spans="1:9" ht="15.75">
      <c r="A4" s="1">
        <v>18.5</v>
      </c>
      <c r="B4" s="1">
        <v>4.51</v>
      </c>
      <c r="C4" s="1">
        <f>(A4-$A$3)/2/3*(1/($G$18*(0.6/$G$18)^$G$20)+4/($G$18*(0.6/$G$18)^($G$20*EXP(-((A4+$A$3)/2)/$G$22)))+1/($G$18*(0.6/$G$18)^($G$20*EXP(-(A4/$G$22)))))</f>
        <v>22.864702454889137</v>
      </c>
      <c r="E4" s="5">
        <f>1000*1/SLOPE(C3:C4,B3:B4)</f>
        <v>79.16131878693963</v>
      </c>
      <c r="F4" s="5" t="s">
        <v>7</v>
      </c>
      <c r="I4" s="6">
        <f>SLOPE(E4:E13,A4:A13)*1000</f>
        <v>-233.40111418865527</v>
      </c>
    </row>
    <row r="5" spans="1:9" ht="15.75">
      <c r="A5" s="1">
        <v>173.3</v>
      </c>
      <c r="B5" s="1">
        <v>11.1</v>
      </c>
      <c r="C5" s="1">
        <f>(A5-$A$3)/2/3*(1/($G$18*(0.6/$G$18)^$G$20)+4/($G$18*(0.6/$G$18)^($G$20*EXP(-((A5+$A$3)/2)/$G$22)))+1/($G$18*(0.6/$G$18)^($G$20*EXP(-(A5/$G$22)))))</f>
        <v>188.5948677480148</v>
      </c>
      <c r="E5" s="5">
        <f>1000*1/SLOPE(C4:C5,B4:B5)</f>
        <v>39.763431046751926</v>
      </c>
      <c r="F5" s="7">
        <f>CORREL(C3:C9,B3:B9)</f>
        <v>0.9747735105771271</v>
      </c>
      <c r="I5" s="6"/>
    </row>
    <row r="6" spans="1:5" ht="15.75">
      <c r="A6" s="1">
        <v>215.9</v>
      </c>
      <c r="B6" s="1">
        <v>12.8</v>
      </c>
      <c r="C6" s="1">
        <f>(A6-$A$3)/2/3*(1/($G$18*(0.6/$G$18)^$G$20)+4/($G$18*(0.6/$G$18)^($G$20*EXP(-((A6+$A$3)/2)/$G$22)))+1/($G$18*(0.6/$G$18)^($G$20*EXP(-(A6/$G$22)))))</f>
        <v>228.60561828033977</v>
      </c>
      <c r="E6" s="5">
        <f>1000*1/SLOPE(C5:C6,B5:B6)</f>
        <v>42.48858062851388</v>
      </c>
    </row>
    <row r="7" spans="1:6" ht="15.75">
      <c r="A7" s="1">
        <v>318.1</v>
      </c>
      <c r="B7" s="1">
        <v>13.4</v>
      </c>
      <c r="C7" s="1">
        <f>(A7-$A$3)/2/3*(1/($G$18*(0.6/$G$18)^$G$20)+4/($G$18*(0.6/$G$18)^($G$20*EXP(-((A7+$A$3)/2)/$G$22)))+1/($G$18*(0.6/$G$18)^($G$20*EXP(-(A7/$G$22)))))</f>
        <v>318.56692206550287</v>
      </c>
      <c r="E7" s="5">
        <f>1000*1/SLOPE(C6:C7,B6:B7)</f>
        <v>6.669534285904871</v>
      </c>
      <c r="F7" s="8"/>
    </row>
    <row r="8" ht="15.75">
      <c r="F8" s="4" t="s">
        <v>8</v>
      </c>
    </row>
    <row r="9" ht="15.75">
      <c r="F9" s="4">
        <f>1000*SLOPE(B3:B13,A3:A13)</f>
        <v>35.3214609180269</v>
      </c>
    </row>
    <row r="10" ht="15.75">
      <c r="F10" s="5" t="s">
        <v>9</v>
      </c>
    </row>
    <row r="11" ht="15.75">
      <c r="F11" s="7">
        <f>CORREL(B3:B9,A3:A9)</f>
        <v>0.9627632771997577</v>
      </c>
    </row>
    <row r="12" ht="15.75">
      <c r="F12" s="7"/>
    </row>
    <row r="13" ht="15.75"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10" ht="15.75">
      <c r="A15" s="11"/>
      <c r="C15" s="11" t="s">
        <v>10</v>
      </c>
      <c r="D15" s="17" t="s">
        <v>11</v>
      </c>
      <c r="E15" s="1" t="s">
        <v>12</v>
      </c>
      <c r="G15" s="2" t="s">
        <v>13</v>
      </c>
      <c r="J15" s="3"/>
    </row>
    <row r="16" spans="1:5" ht="15.75">
      <c r="A16" s="12">
        <v>0</v>
      </c>
      <c r="C16" s="11"/>
      <c r="D16" s="15">
        <f aca="true" t="shared" si="0" ref="D16:D31">$G$18^(1-$G$20*EXP(-A16/$G$22))*0.6^($G$20*EXP(-A16/$G$22))</f>
        <v>0.7939969748040364</v>
      </c>
      <c r="E16" s="1">
        <v>0</v>
      </c>
    </row>
    <row r="17" spans="1:7" ht="15.75">
      <c r="A17" s="1">
        <v>9.58</v>
      </c>
      <c r="B17" s="1">
        <v>0.6972</v>
      </c>
      <c r="C17" s="1">
        <f aca="true" t="shared" si="1" ref="C17:C32">B17*(1+($I$28+$I$29*A17)/(1282900)+($I$30+A17*$I$31-$I$32)/400)</f>
        <v>0.6780455247697385</v>
      </c>
      <c r="D17" s="15">
        <f t="shared" si="0"/>
        <v>0.8097763730396874</v>
      </c>
      <c r="E17" s="1">
        <f>E16+(A17-A16)/D17</f>
        <v>11.830426669574466</v>
      </c>
      <c r="G17" s="2" t="s">
        <v>14</v>
      </c>
    </row>
    <row r="18" spans="1:7" ht="15.75">
      <c r="A18" s="1">
        <v>9.58</v>
      </c>
      <c r="B18" s="1">
        <v>1.1143</v>
      </c>
      <c r="C18" s="1">
        <f t="shared" si="1"/>
        <v>1.0836863572158915</v>
      </c>
      <c r="D18" s="15">
        <f t="shared" si="0"/>
        <v>0.8097763730396874</v>
      </c>
      <c r="E18" s="1">
        <f aca="true" t="shared" si="2" ref="E18:E33">E17+(A18-A17)/D18</f>
        <v>11.830426669574466</v>
      </c>
      <c r="G18" s="2">
        <v>1.44</v>
      </c>
    </row>
    <row r="19" spans="1:7" ht="15.75">
      <c r="A19" s="1">
        <v>11.08</v>
      </c>
      <c r="B19" s="1">
        <v>0.9385</v>
      </c>
      <c r="C19" s="1">
        <f t="shared" si="1"/>
        <v>0.9128424708080539</v>
      </c>
      <c r="D19" s="15">
        <f t="shared" si="0"/>
        <v>0.812226996636938</v>
      </c>
      <c r="E19" s="1">
        <f t="shared" si="2"/>
        <v>13.67720103956071</v>
      </c>
      <c r="G19" s="2" t="s">
        <v>15</v>
      </c>
    </row>
    <row r="20" spans="1:7" ht="15.75">
      <c r="A20" s="1">
        <v>11.08</v>
      </c>
      <c r="B20" s="1">
        <v>0.9439</v>
      </c>
      <c r="C20" s="1">
        <f t="shared" si="1"/>
        <v>0.9180948409117976</v>
      </c>
      <c r="D20" s="15">
        <f t="shared" si="0"/>
        <v>0.812226996636938</v>
      </c>
      <c r="E20" s="1">
        <f t="shared" si="2"/>
        <v>13.67720103956071</v>
      </c>
      <c r="G20" s="2">
        <v>0.68</v>
      </c>
    </row>
    <row r="21" spans="1:7" ht="15.75">
      <c r="A21" s="1">
        <v>12.58</v>
      </c>
      <c r="B21" s="1">
        <v>0.9035</v>
      </c>
      <c r="C21" s="1">
        <f t="shared" si="1"/>
        <v>0.8789209062837237</v>
      </c>
      <c r="D21" s="15">
        <f t="shared" si="0"/>
        <v>0.8146721140793489</v>
      </c>
      <c r="E21" s="1">
        <f t="shared" si="2"/>
        <v>15.518432590360915</v>
      </c>
      <c r="G21" s="2" t="s">
        <v>22</v>
      </c>
    </row>
    <row r="22" spans="1:7" ht="15.75">
      <c r="A22" s="1">
        <v>12.58</v>
      </c>
      <c r="B22" s="1">
        <v>0.9192</v>
      </c>
      <c r="C22" s="1">
        <f t="shared" si="1"/>
        <v>0.894193798623131</v>
      </c>
      <c r="D22" s="15">
        <f t="shared" si="0"/>
        <v>0.8146721140793489</v>
      </c>
      <c r="E22" s="1">
        <f t="shared" si="2"/>
        <v>15.518432590360915</v>
      </c>
      <c r="G22" s="2">
        <v>285</v>
      </c>
    </row>
    <row r="23" spans="1:5" ht="15.75">
      <c r="A23" s="1">
        <v>14.15</v>
      </c>
      <c r="B23" s="1">
        <v>0.8326</v>
      </c>
      <c r="C23" s="1">
        <f t="shared" si="1"/>
        <v>0.8100669548479774</v>
      </c>
      <c r="D23" s="15">
        <f t="shared" si="0"/>
        <v>0.8172254109015062</v>
      </c>
      <c r="E23" s="1">
        <f t="shared" si="2"/>
        <v>17.4395671745977</v>
      </c>
    </row>
    <row r="24" spans="1:5" ht="15.75">
      <c r="A24" s="1">
        <v>14.15</v>
      </c>
      <c r="B24" s="1">
        <v>0.8359</v>
      </c>
      <c r="C24" s="1">
        <f t="shared" si="1"/>
        <v>0.8132776453968584</v>
      </c>
      <c r="D24" s="15">
        <f t="shared" si="0"/>
        <v>0.8172254109015062</v>
      </c>
      <c r="E24" s="1">
        <f t="shared" si="2"/>
        <v>17.4395671745977</v>
      </c>
    </row>
    <row r="25" spans="1:5" ht="15.75">
      <c r="A25" s="1">
        <v>16.15</v>
      </c>
      <c r="B25" s="1">
        <v>0.9635</v>
      </c>
      <c r="C25" s="1">
        <f t="shared" si="1"/>
        <v>0.9375972114763688</v>
      </c>
      <c r="D25" s="15">
        <f t="shared" si="0"/>
        <v>0.8204691936217459</v>
      </c>
      <c r="E25" s="1">
        <f t="shared" si="2"/>
        <v>19.877196784030716</v>
      </c>
    </row>
    <row r="26" spans="1:7" ht="15.75">
      <c r="A26" s="1">
        <v>17.65</v>
      </c>
      <c r="B26" s="1">
        <v>0.9477</v>
      </c>
      <c r="C26" s="1">
        <f t="shared" si="1"/>
        <v>0.9223495021632142</v>
      </c>
      <c r="D26" s="15">
        <f t="shared" si="0"/>
        <v>0.8228955087032113</v>
      </c>
      <c r="E26" s="1">
        <f t="shared" si="2"/>
        <v>21.700028460878517</v>
      </c>
      <c r="G26" s="14" t="s">
        <v>16</v>
      </c>
    </row>
    <row r="27" spans="1:5" ht="15.75">
      <c r="A27" s="1">
        <v>19.25</v>
      </c>
      <c r="B27" s="1">
        <v>0.8974</v>
      </c>
      <c r="C27" s="1">
        <f t="shared" si="1"/>
        <v>0.873523806339178</v>
      </c>
      <c r="D27" s="15">
        <f t="shared" si="0"/>
        <v>0.8254773854618505</v>
      </c>
      <c r="E27" s="1">
        <f t="shared" si="2"/>
        <v>23.638300820823073</v>
      </c>
    </row>
    <row r="28" spans="1:9" ht="15.75">
      <c r="A28" s="1">
        <v>20.75</v>
      </c>
      <c r="B28" s="1">
        <v>0.8379</v>
      </c>
      <c r="C28" s="1">
        <f t="shared" si="1"/>
        <v>0.8157196091964724</v>
      </c>
      <c r="D28" s="15">
        <f t="shared" si="0"/>
        <v>0.8278920636187964</v>
      </c>
      <c r="E28" s="1">
        <f t="shared" si="2"/>
        <v>25.450131210213875</v>
      </c>
      <c r="G28" s="2" t="s">
        <v>17</v>
      </c>
      <c r="I28" s="1">
        <v>3101</v>
      </c>
    </row>
    <row r="29" spans="1:9" ht="15.75">
      <c r="A29" s="1">
        <v>23.75</v>
      </c>
      <c r="B29" s="1">
        <v>0.9013</v>
      </c>
      <c r="C29" s="1">
        <f t="shared" si="1"/>
        <v>0.8776838800871204</v>
      </c>
      <c r="D29" s="15">
        <f t="shared" si="0"/>
        <v>0.8327043936519218</v>
      </c>
      <c r="E29" s="1">
        <f t="shared" si="2"/>
        <v>29.05285028179599</v>
      </c>
      <c r="G29" s="2" t="s">
        <v>18</v>
      </c>
      <c r="I29" s="1">
        <v>1.8</v>
      </c>
    </row>
    <row r="30" spans="1:9" ht="15.75">
      <c r="A30" s="1">
        <v>26.75</v>
      </c>
      <c r="B30" s="1">
        <v>0.5687</v>
      </c>
      <c r="C30" s="1">
        <f t="shared" si="1"/>
        <v>0.5539518088822668</v>
      </c>
      <c r="D30" s="15">
        <f t="shared" si="0"/>
        <v>0.8374938677466792</v>
      </c>
      <c r="E30" s="1">
        <f t="shared" si="2"/>
        <v>32.63496606262154</v>
      </c>
      <c r="G30" s="2" t="s">
        <v>19</v>
      </c>
      <c r="I30" s="1">
        <f>B3</f>
        <v>2.7</v>
      </c>
    </row>
    <row r="31" spans="1:9" ht="15.75">
      <c r="A31" s="1">
        <v>28.75</v>
      </c>
      <c r="B31" s="1">
        <v>0.2421</v>
      </c>
      <c r="C31" s="1">
        <f t="shared" si="1"/>
        <v>0.23586501667142223</v>
      </c>
      <c r="D31" s="15">
        <f t="shared" si="0"/>
        <v>0.8406740639593936</v>
      </c>
      <c r="E31" s="1">
        <f t="shared" si="2"/>
        <v>35.01400936339905</v>
      </c>
      <c r="G31" s="2" t="s">
        <v>20</v>
      </c>
      <c r="I31" s="1">
        <f>F9/1000</f>
        <v>0.0353214609180269</v>
      </c>
    </row>
    <row r="32" spans="1:9" ht="15.75">
      <c r="A32" s="1">
        <v>30.25</v>
      </c>
      <c r="B32" s="1">
        <v>0.9305</v>
      </c>
      <c r="C32" s="1">
        <f t="shared" si="1"/>
        <v>0.9066613420409669</v>
      </c>
      <c r="D32" s="15">
        <f aca="true" t="shared" si="3" ref="D32:D47">$G$18^(1-$G$20*EXP(-A32/$G$22))*0.6^($G$20*EXP(-A32/$G$22))</f>
        <v>0.8430524614393679</v>
      </c>
      <c r="E32" s="1">
        <f t="shared" si="2"/>
        <v>36.79325806808702</v>
      </c>
      <c r="G32" s="2" t="s">
        <v>21</v>
      </c>
      <c r="I32" s="1">
        <v>15</v>
      </c>
    </row>
    <row r="33" spans="1:5" ht="15.75">
      <c r="A33" s="1">
        <v>36.25</v>
      </c>
      <c r="B33" s="1">
        <v>0.8682</v>
      </c>
      <c r="C33" s="1">
        <f aca="true" t="shared" si="4" ref="C33:C48">B33*(1+($I$28+$I$29*A33)/(1282900)+($I$30+A33*$I$31-$I$32)/400)</f>
        <v>0.8464247179532374</v>
      </c>
      <c r="D33" s="15">
        <f t="shared" si="3"/>
        <v>0.8525077545481848</v>
      </c>
      <c r="E33" s="1">
        <f t="shared" si="2"/>
        <v>43.83131721533771</v>
      </c>
    </row>
    <row r="34" spans="1:5" ht="15.75">
      <c r="A34" s="1">
        <v>37.3</v>
      </c>
      <c r="B34" s="1">
        <v>0.9005</v>
      </c>
      <c r="C34" s="1">
        <f t="shared" si="4"/>
        <v>0.877999423171183</v>
      </c>
      <c r="D34" s="15">
        <f t="shared" si="3"/>
        <v>0.8541527777514611</v>
      </c>
      <c r="E34" s="1">
        <f aca="true" t="shared" si="5" ref="E34:E49">E33+(A34-A33)/D34</f>
        <v>45.06060549648585</v>
      </c>
    </row>
    <row r="35" spans="1:5" ht="15.75">
      <c r="A35" s="1">
        <v>38.25</v>
      </c>
      <c r="B35" s="1">
        <v>0.9281</v>
      </c>
      <c r="C35" s="1">
        <f t="shared" si="4"/>
        <v>0.9049888825816194</v>
      </c>
      <c r="D35" s="15">
        <f t="shared" si="3"/>
        <v>0.855638639703993</v>
      </c>
      <c r="E35" s="1">
        <f t="shared" si="5"/>
        <v>46.17088728592053</v>
      </c>
    </row>
    <row r="36" spans="1:5" ht="15.75">
      <c r="A36" s="1">
        <v>39.75</v>
      </c>
      <c r="B36" s="1">
        <v>0.9325</v>
      </c>
      <c r="C36" s="1">
        <f t="shared" si="4"/>
        <v>0.909404793093859</v>
      </c>
      <c r="D36" s="15">
        <f t="shared" si="3"/>
        <v>0.8579799046967065</v>
      </c>
      <c r="E36" s="1">
        <f t="shared" si="5"/>
        <v>47.91917998110929</v>
      </c>
    </row>
    <row r="37" spans="1:5" ht="15.75">
      <c r="A37" s="1">
        <v>41.25</v>
      </c>
      <c r="B37" s="1">
        <v>0.9095</v>
      </c>
      <c r="C37" s="1">
        <f t="shared" si="4"/>
        <v>0.8870968159833968</v>
      </c>
      <c r="D37" s="15">
        <f t="shared" si="3"/>
        <v>0.8603152355783897</v>
      </c>
      <c r="E37" s="1">
        <f t="shared" si="5"/>
        <v>49.66272692526116</v>
      </c>
    </row>
    <row r="38" spans="1:5" ht="15.75">
      <c r="A38" s="1">
        <v>42.75</v>
      </c>
      <c r="B38" s="1">
        <v>0.9354</v>
      </c>
      <c r="C38" s="1">
        <f t="shared" si="4"/>
        <v>0.9124847038652831</v>
      </c>
      <c r="D38" s="15">
        <f t="shared" si="3"/>
        <v>0.8626446140643904</v>
      </c>
      <c r="E38" s="1">
        <f t="shared" si="5"/>
        <v>51.40156581156995</v>
      </c>
    </row>
    <row r="39" spans="1:5" ht="15.75">
      <c r="A39" s="1">
        <v>47.75</v>
      </c>
      <c r="B39" s="1">
        <v>0.9177</v>
      </c>
      <c r="C39" s="1">
        <f t="shared" si="4"/>
        <v>0.8956299352479757</v>
      </c>
      <c r="D39" s="15">
        <f t="shared" si="3"/>
        <v>0.8703659926562726</v>
      </c>
      <c r="E39" s="1">
        <f t="shared" si="5"/>
        <v>57.146275556881214</v>
      </c>
    </row>
    <row r="40" spans="1:5" ht="15.75">
      <c r="A40" s="1">
        <v>49.25</v>
      </c>
      <c r="B40" s="1">
        <v>0.9173</v>
      </c>
      <c r="C40" s="1">
        <f t="shared" si="4"/>
        <v>0.8953629869437741</v>
      </c>
      <c r="D40" s="15">
        <f t="shared" si="3"/>
        <v>0.8726693756305711</v>
      </c>
      <c r="E40" s="1">
        <f t="shared" si="5"/>
        <v>58.865139587048574</v>
      </c>
    </row>
    <row r="41" spans="1:5" ht="15.75">
      <c r="A41" s="1">
        <v>52.25</v>
      </c>
      <c r="B41" s="1">
        <v>0.7511</v>
      </c>
      <c r="C41" s="1">
        <f t="shared" si="4"/>
        <v>0.7333397568876219</v>
      </c>
      <c r="D41" s="15">
        <f t="shared" si="3"/>
        <v>0.8772579956253492</v>
      </c>
      <c r="E41" s="1">
        <f t="shared" si="5"/>
        <v>62.28488613248925</v>
      </c>
    </row>
    <row r="42" spans="1:5" ht="15.75">
      <c r="A42" s="1">
        <v>55.25</v>
      </c>
      <c r="B42" s="1">
        <v>0.8929</v>
      </c>
      <c r="C42" s="1">
        <f t="shared" si="4"/>
        <v>0.8720271019866873</v>
      </c>
      <c r="D42" s="15">
        <f t="shared" si="3"/>
        <v>0.8818223172257698</v>
      </c>
      <c r="E42" s="1">
        <f t="shared" si="5"/>
        <v>65.68693203379742</v>
      </c>
    </row>
    <row r="43" spans="1:5" ht="15.75">
      <c r="A43" s="1">
        <v>57.25</v>
      </c>
      <c r="B43" s="1">
        <v>0.9031</v>
      </c>
      <c r="C43" s="1">
        <f t="shared" si="4"/>
        <v>0.8821506897288462</v>
      </c>
      <c r="D43" s="15">
        <f t="shared" si="3"/>
        <v>0.884851640010289</v>
      </c>
      <c r="E43" s="1">
        <f t="shared" si="5"/>
        <v>67.94719794682295</v>
      </c>
    </row>
    <row r="44" spans="1:5" ht="15.75">
      <c r="A44" s="1">
        <v>58.75</v>
      </c>
      <c r="B44" s="1">
        <v>0.9463</v>
      </c>
      <c r="C44" s="1">
        <f t="shared" si="4"/>
        <v>0.924475908774455</v>
      </c>
      <c r="D44" s="15">
        <f t="shared" si="3"/>
        <v>0.8871164897428357</v>
      </c>
      <c r="E44" s="1">
        <f t="shared" si="5"/>
        <v>69.63806945844915</v>
      </c>
    </row>
    <row r="45" spans="1:5" ht="15.75">
      <c r="A45" s="1">
        <v>60.25</v>
      </c>
      <c r="B45" s="1">
        <v>1.1296</v>
      </c>
      <c r="C45" s="1">
        <f t="shared" si="4"/>
        <v>1.103700542400591</v>
      </c>
      <c r="D45" s="15">
        <f t="shared" si="3"/>
        <v>0.8893752020028939</v>
      </c>
      <c r="E45" s="1">
        <f t="shared" si="5"/>
        <v>71.32464672822456</v>
      </c>
    </row>
    <row r="46" spans="1:5" ht="15.75">
      <c r="A46" s="1">
        <v>63.75</v>
      </c>
      <c r="B46" s="1">
        <v>0.9571</v>
      </c>
      <c r="C46" s="1">
        <f t="shared" si="4"/>
        <v>0.9354561247577499</v>
      </c>
      <c r="D46" s="15">
        <f t="shared" si="3"/>
        <v>0.8946215874102705</v>
      </c>
      <c r="E46" s="1">
        <f t="shared" si="5"/>
        <v>75.23691538935951</v>
      </c>
    </row>
    <row r="47" spans="1:5" ht="15.75">
      <c r="A47" s="1">
        <v>65.25</v>
      </c>
      <c r="B47" s="1">
        <v>1.0277</v>
      </c>
      <c r="C47" s="1">
        <f t="shared" si="4"/>
        <v>1.004597862588707</v>
      </c>
      <c r="D47" s="15">
        <f t="shared" si="3"/>
        <v>0.8968597458256828</v>
      </c>
      <c r="E47" s="1">
        <f t="shared" si="5"/>
        <v>76.90941770310651</v>
      </c>
    </row>
    <row r="48" spans="1:5" ht="15.75">
      <c r="A48" s="1">
        <v>66.75</v>
      </c>
      <c r="B48" s="1">
        <v>1.0745</v>
      </c>
      <c r="C48" s="1">
        <f t="shared" si="4"/>
        <v>1.0504904088375842</v>
      </c>
      <c r="D48" s="15">
        <f aca="true" t="shared" si="6" ref="D48:D63">$G$18^(1-$G$20*EXP(-A48/$G$22))*0.6^($G$20*EXP(-A48/$G$22))</f>
        <v>0.8990917107782073</v>
      </c>
      <c r="E48" s="1">
        <f t="shared" si="5"/>
        <v>78.57776808607431</v>
      </c>
    </row>
    <row r="49" spans="1:5" ht="15.75">
      <c r="A49" s="1">
        <v>69.75</v>
      </c>
      <c r="B49" s="1">
        <v>0.9014</v>
      </c>
      <c r="C49" s="1">
        <f aca="true" t="shared" si="7" ref="C49:C64">B49*(1+($I$28+$I$29*A49)/(1282900)+($I$30+A49*$I$31-$I$32)/400)</f>
        <v>0.8815008953228871</v>
      </c>
      <c r="D49" s="15">
        <f t="shared" si="6"/>
        <v>0.9035370127276741</v>
      </c>
      <c r="E49" s="1">
        <f t="shared" si="5"/>
        <v>81.89805265410031</v>
      </c>
    </row>
    <row r="50" spans="1:5" ht="15.75">
      <c r="A50" s="1">
        <v>73.25</v>
      </c>
      <c r="B50" s="1">
        <v>0.928</v>
      </c>
      <c r="C50" s="1">
        <f t="shared" si="7"/>
        <v>0.9078050471134637</v>
      </c>
      <c r="D50" s="15">
        <f t="shared" si="6"/>
        <v>0.9086917048273712</v>
      </c>
      <c r="E50" s="1">
        <f aca="true" t="shared" si="8" ref="E50:E65">E49+(A50-A49)/D50</f>
        <v>85.74974402687994</v>
      </c>
    </row>
    <row r="51" spans="1:5" ht="15.75">
      <c r="A51" s="1">
        <v>74.75</v>
      </c>
      <c r="B51" s="1">
        <v>0.9325</v>
      </c>
      <c r="C51" s="1">
        <f t="shared" si="7"/>
        <v>0.9123325962808486</v>
      </c>
      <c r="D51" s="15">
        <f t="shared" si="6"/>
        <v>0.9108904441042086</v>
      </c>
      <c r="E51" s="1">
        <f t="shared" si="8"/>
        <v>87.39648432337644</v>
      </c>
    </row>
    <row r="52" spans="1:5" ht="15.75">
      <c r="A52" s="1">
        <v>77.75</v>
      </c>
      <c r="B52" s="1">
        <v>0.9075</v>
      </c>
      <c r="C52" s="1">
        <f t="shared" si="7"/>
        <v>0.8881175039003304</v>
      </c>
      <c r="D52" s="15">
        <f t="shared" si="6"/>
        <v>0.9152691222893872</v>
      </c>
      <c r="E52" s="1">
        <f t="shared" si="8"/>
        <v>90.67420879472758</v>
      </c>
    </row>
    <row r="53" spans="1:5" ht="15.75">
      <c r="A53" s="1">
        <v>80.75</v>
      </c>
      <c r="B53" s="1">
        <v>0.9076</v>
      </c>
      <c r="C53" s="1">
        <f t="shared" si="7"/>
        <v>0.8884596215547301</v>
      </c>
      <c r="D53" s="15">
        <f t="shared" si="6"/>
        <v>0.9196226695081039</v>
      </c>
      <c r="E53" s="1">
        <f t="shared" si="8"/>
        <v>93.93641632774181</v>
      </c>
    </row>
    <row r="54" spans="1:5" ht="15.75">
      <c r="A54" s="1">
        <v>82.75</v>
      </c>
      <c r="B54" s="1">
        <v>0.9876</v>
      </c>
      <c r="C54" s="1">
        <f t="shared" si="7"/>
        <v>0.9669496900946329</v>
      </c>
      <c r="D54" s="15">
        <f t="shared" si="6"/>
        <v>0.9225110369158018</v>
      </c>
      <c r="E54" s="1">
        <f t="shared" si="8"/>
        <v>96.1044120697619</v>
      </c>
    </row>
    <row r="55" spans="1:5" ht="15.75">
      <c r="A55" s="1">
        <v>84.25</v>
      </c>
      <c r="B55" s="1">
        <v>0.9069</v>
      </c>
      <c r="C55" s="1">
        <f t="shared" si="7"/>
        <v>0.8880591264525843</v>
      </c>
      <c r="D55" s="15">
        <f t="shared" si="6"/>
        <v>0.9246699494482823</v>
      </c>
      <c r="E55" s="1">
        <f t="shared" si="8"/>
        <v>97.72661251100583</v>
      </c>
    </row>
    <row r="56" spans="1:5" ht="15.75">
      <c r="A56" s="1">
        <v>87.25</v>
      </c>
      <c r="B56" s="1">
        <v>0.9278</v>
      </c>
      <c r="C56" s="1">
        <f t="shared" si="7"/>
        <v>0.9087746180463916</v>
      </c>
      <c r="D56" s="15">
        <f t="shared" si="6"/>
        <v>0.9289688062317125</v>
      </c>
      <c r="E56" s="1">
        <f t="shared" si="8"/>
        <v>100.95599974109943</v>
      </c>
    </row>
    <row r="57" spans="1:5" ht="15.75">
      <c r="A57" s="1">
        <v>90.25</v>
      </c>
      <c r="B57" s="1">
        <v>0.8767</v>
      </c>
      <c r="C57" s="1">
        <f t="shared" si="7"/>
        <v>0.8589584076267245</v>
      </c>
      <c r="D57" s="15">
        <f t="shared" si="6"/>
        <v>0.9332423217826262</v>
      </c>
      <c r="E57" s="1">
        <f t="shared" si="8"/>
        <v>104.17059891858806</v>
      </c>
    </row>
    <row r="58" spans="1:5" ht="15.75">
      <c r="A58" s="1">
        <v>116.75</v>
      </c>
      <c r="B58" s="1">
        <v>1.0945</v>
      </c>
      <c r="C58" s="1">
        <f t="shared" si="7"/>
        <v>1.0749527113514004</v>
      </c>
      <c r="D58" s="15">
        <f t="shared" si="6"/>
        <v>0.9698838391182064</v>
      </c>
      <c r="E58" s="1">
        <f t="shared" si="8"/>
        <v>131.49345855515352</v>
      </c>
    </row>
    <row r="59" spans="1:5" ht="15.75">
      <c r="A59" s="1">
        <v>118.25</v>
      </c>
      <c r="B59" s="1">
        <v>1.0101</v>
      </c>
      <c r="C59" s="1">
        <f t="shared" si="7"/>
        <v>0.9921959773750818</v>
      </c>
      <c r="D59" s="15">
        <f t="shared" si="6"/>
        <v>0.9718980991122602</v>
      </c>
      <c r="E59" s="1">
        <f t="shared" si="8"/>
        <v>133.03683023307954</v>
      </c>
    </row>
    <row r="60" spans="1:5" ht="15.75">
      <c r="A60" s="1">
        <v>126.25</v>
      </c>
      <c r="B60" s="1">
        <v>0.9754</v>
      </c>
      <c r="C60" s="1">
        <f t="shared" si="7"/>
        <v>0.9588110343838915</v>
      </c>
      <c r="D60" s="15">
        <f t="shared" si="6"/>
        <v>0.9825323131007425</v>
      </c>
      <c r="E60" s="1">
        <f t="shared" si="8"/>
        <v>141.17905608492256</v>
      </c>
    </row>
    <row r="61" spans="1:5" ht="15.75">
      <c r="A61" s="1">
        <v>127.75</v>
      </c>
      <c r="B61" s="1">
        <v>0.9281</v>
      </c>
      <c r="C61" s="1">
        <f t="shared" si="7"/>
        <v>0.9124403670806505</v>
      </c>
      <c r="D61" s="15">
        <f t="shared" si="6"/>
        <v>0.9845058778952526</v>
      </c>
      <c r="E61" s="1">
        <f t="shared" si="8"/>
        <v>142.7026630370789</v>
      </c>
    </row>
    <row r="62" spans="1:5" ht="15.75">
      <c r="A62" s="1">
        <v>141.65</v>
      </c>
      <c r="B62" s="1">
        <v>0.9662</v>
      </c>
      <c r="C62" s="1">
        <f t="shared" si="7"/>
        <v>0.9511022913677999</v>
      </c>
      <c r="D62" s="15">
        <f t="shared" si="6"/>
        <v>1.0024886261376054</v>
      </c>
      <c r="E62" s="1">
        <f t="shared" si="8"/>
        <v>156.5681570063761</v>
      </c>
    </row>
    <row r="63" spans="1:5" ht="15.75">
      <c r="A63" s="1">
        <v>143.15</v>
      </c>
      <c r="B63" s="1">
        <v>0.9668</v>
      </c>
      <c r="C63" s="1">
        <f t="shared" si="7"/>
        <v>0.9518230085404875</v>
      </c>
      <c r="D63" s="15">
        <f t="shared" si="6"/>
        <v>1.0043962552126966</v>
      </c>
      <c r="E63" s="1">
        <f t="shared" si="8"/>
        <v>158.06159148725473</v>
      </c>
    </row>
    <row r="64" spans="1:5" ht="15.75">
      <c r="A64" s="1">
        <v>145.75</v>
      </c>
      <c r="B64" s="1">
        <v>1.0043</v>
      </c>
      <c r="C64" s="1">
        <f t="shared" si="7"/>
        <v>0.988976325091052</v>
      </c>
      <c r="D64" s="15">
        <f aca="true" t="shared" si="9" ref="D64:D88">$G$18^(1-$G$20*EXP(-A64/$G$22))*0.6^($G$20*EXP(-A64/$G$22))</f>
        <v>1.0076876237839658</v>
      </c>
      <c r="E64" s="1">
        <f t="shared" si="8"/>
        <v>160.6417561520114</v>
      </c>
    </row>
    <row r="65" spans="1:5" ht="15.75">
      <c r="A65" s="1">
        <v>147.4</v>
      </c>
      <c r="B65" s="1">
        <v>1.0463</v>
      </c>
      <c r="C65" s="1">
        <f aca="true" t="shared" si="10" ref="C65:C89">B65*(1+($I$28+$I$29*A65)/(1282900)+($I$30+A65*$I$31-$I$32)/400)</f>
        <v>1.0304903555903075</v>
      </c>
      <c r="D65" s="15">
        <f t="shared" si="9"/>
        <v>1.009766390959257</v>
      </c>
      <c r="E65" s="1">
        <f t="shared" si="8"/>
        <v>162.27579746569836</v>
      </c>
    </row>
    <row r="66" spans="1:5" ht="15.75">
      <c r="A66" s="1">
        <v>148.75</v>
      </c>
      <c r="B66" s="1">
        <v>0.9132</v>
      </c>
      <c r="C66" s="1">
        <f t="shared" si="10"/>
        <v>0.8995120953729616</v>
      </c>
      <c r="D66" s="15">
        <f t="shared" si="9"/>
        <v>1.0114614365754846</v>
      </c>
      <c r="E66" s="1">
        <f aca="true" t="shared" si="11" ref="E66:E90">E65+(A66-A65)/D66</f>
        <v>163.61049985887186</v>
      </c>
    </row>
    <row r="67" spans="1:5" ht="15.75">
      <c r="A67" s="1">
        <v>150.1</v>
      </c>
      <c r="B67" s="1">
        <v>0.9628</v>
      </c>
      <c r="C67" s="1">
        <f t="shared" si="10"/>
        <v>0.9484852427031023</v>
      </c>
      <c r="D67" s="15">
        <f t="shared" si="9"/>
        <v>1.0131512972600247</v>
      </c>
      <c r="E67" s="1">
        <f t="shared" si="11"/>
        <v>164.9429760681517</v>
      </c>
    </row>
    <row r="68" spans="1:5" ht="15.75">
      <c r="A68" s="1">
        <v>179.95</v>
      </c>
      <c r="B68" s="1">
        <v>0.8254</v>
      </c>
      <c r="C68" s="1">
        <f t="shared" si="10"/>
        <v>0.8153382953508805</v>
      </c>
      <c r="D68" s="15">
        <f t="shared" si="9"/>
        <v>1.0491978501056756</v>
      </c>
      <c r="E68" s="1">
        <f t="shared" si="11"/>
        <v>193.39328217294735</v>
      </c>
    </row>
    <row r="69" spans="1:5" ht="15.75">
      <c r="A69" s="1">
        <v>181.45</v>
      </c>
      <c r="B69" s="1">
        <v>0.8992</v>
      </c>
      <c r="C69" s="1">
        <f t="shared" si="10"/>
        <v>0.8883596627473744</v>
      </c>
      <c r="D69" s="15">
        <f t="shared" si="9"/>
        <v>1.0509430969533466</v>
      </c>
      <c r="E69" s="1">
        <f t="shared" si="11"/>
        <v>194.82057162786498</v>
      </c>
    </row>
    <row r="70" spans="1:5" ht="15.75">
      <c r="A70" s="1">
        <v>200</v>
      </c>
      <c r="D70" s="15">
        <f t="shared" si="9"/>
        <v>1.072009327784057</v>
      </c>
      <c r="E70" s="1"/>
    </row>
    <row r="71" spans="1:5" ht="15.75">
      <c r="A71" s="1">
        <v>250</v>
      </c>
      <c r="D71" s="15">
        <f t="shared" si="9"/>
        <v>1.1241430000032377</v>
      </c>
      <c r="E71" s="1"/>
    </row>
    <row r="72" spans="1:5" ht="15.75">
      <c r="A72" s="1">
        <v>300</v>
      </c>
      <c r="D72" s="15">
        <f t="shared" si="9"/>
        <v>1.1698389793776383</v>
      </c>
      <c r="E72" s="1"/>
    </row>
    <row r="73" spans="1:5" ht="15.75">
      <c r="A73" s="1">
        <v>350</v>
      </c>
      <c r="D73" s="15">
        <f t="shared" si="9"/>
        <v>1.2096121081393687</v>
      </c>
      <c r="E73" s="1"/>
    </row>
    <row r="74" spans="1:5" ht="15.75">
      <c r="A74" s="1">
        <v>400</v>
      </c>
      <c r="D74" s="15">
        <f t="shared" si="9"/>
        <v>1.2440267754802043</v>
      </c>
      <c r="E74" s="1"/>
    </row>
    <row r="75" spans="1:5" ht="15.75">
      <c r="A75" s="1">
        <v>450</v>
      </c>
      <c r="D75" s="15">
        <f t="shared" si="9"/>
        <v>1.2736580758722802</v>
      </c>
      <c r="E75" s="1"/>
    </row>
    <row r="76" spans="1:5" ht="15.75">
      <c r="A76" s="1">
        <v>500</v>
      </c>
      <c r="D76" s="15">
        <f t="shared" si="9"/>
        <v>1.299065249078889</v>
      </c>
      <c r="E76" s="1"/>
    </row>
    <row r="77" spans="1:5" ht="15.75">
      <c r="A77" s="1">
        <v>550</v>
      </c>
      <c r="D77" s="15">
        <f t="shared" si="9"/>
        <v>1.320774768001472</v>
      </c>
      <c r="E77" s="1"/>
    </row>
    <row r="78" spans="1:5" ht="15.75">
      <c r="A78" s="1">
        <v>600</v>
      </c>
      <c r="D78" s="15">
        <f t="shared" si="9"/>
        <v>1.339270665502494</v>
      </c>
      <c r="E78" s="1"/>
    </row>
    <row r="79" spans="1:5" ht="15.75">
      <c r="A79" s="1">
        <v>642.76</v>
      </c>
      <c r="B79" s="1">
        <v>1.3768</v>
      </c>
      <c r="C79" s="1">
        <f t="shared" si="10"/>
        <v>1.4171775146562398</v>
      </c>
      <c r="D79" s="15">
        <f t="shared" si="9"/>
        <v>1.3528703833745432</v>
      </c>
      <c r="E79" s="1">
        <f>E69+(A79-A69)/D79</f>
        <v>535.8066747084333</v>
      </c>
    </row>
    <row r="80" spans="1:5" ht="15.75">
      <c r="A80" s="1">
        <v>642.76</v>
      </c>
      <c r="B80" s="1">
        <v>1.2418</v>
      </c>
      <c r="C80" s="1">
        <f t="shared" si="10"/>
        <v>1.2782183597473262</v>
      </c>
      <c r="D80" s="15">
        <f t="shared" si="9"/>
        <v>1.3528703833745432</v>
      </c>
      <c r="E80" s="1">
        <f t="shared" si="11"/>
        <v>535.8066747084333</v>
      </c>
    </row>
    <row r="81" spans="1:5" ht="15.75">
      <c r="A81" s="1">
        <v>670.5</v>
      </c>
      <c r="B81" s="1">
        <v>1.4349</v>
      </c>
      <c r="C81" s="1">
        <f t="shared" si="10"/>
        <v>1.4805521153444694</v>
      </c>
      <c r="D81" s="15">
        <f t="shared" si="9"/>
        <v>1.3607244960355225</v>
      </c>
      <c r="E81" s="1">
        <f t="shared" si="11"/>
        <v>556.1928734436076</v>
      </c>
    </row>
    <row r="82" spans="1:5" ht="15.75">
      <c r="A82" s="1">
        <v>670.5</v>
      </c>
      <c r="B82" s="1">
        <v>1.9213</v>
      </c>
      <c r="C82" s="1">
        <f t="shared" si="10"/>
        <v>1.9824271929830155</v>
      </c>
      <c r="D82" s="15">
        <f t="shared" si="9"/>
        <v>1.3607244960355225</v>
      </c>
      <c r="E82" s="1">
        <f t="shared" si="11"/>
        <v>556.1928734436076</v>
      </c>
    </row>
    <row r="83" spans="1:5" ht="15.75">
      <c r="A83" s="1">
        <v>723.78</v>
      </c>
      <c r="B83" s="1">
        <v>1.3276</v>
      </c>
      <c r="C83" s="1">
        <f t="shared" si="10"/>
        <v>1.376183670869428</v>
      </c>
      <c r="D83" s="15">
        <f t="shared" si="9"/>
        <v>1.3739264944366485</v>
      </c>
      <c r="E83" s="1">
        <f t="shared" si="11"/>
        <v>594.9722406191757</v>
      </c>
    </row>
    <row r="84" spans="1:5" ht="15.75">
      <c r="A84" s="1">
        <v>723.78</v>
      </c>
      <c r="B84" s="1">
        <v>1.4096</v>
      </c>
      <c r="C84" s="1">
        <f t="shared" si="10"/>
        <v>1.4611844700644363</v>
      </c>
      <c r="D84" s="15">
        <f t="shared" si="9"/>
        <v>1.3739264944366485</v>
      </c>
      <c r="E84" s="1">
        <f t="shared" si="11"/>
        <v>594.9722406191757</v>
      </c>
    </row>
    <row r="85" spans="1:5" ht="15.75">
      <c r="A85" s="1">
        <v>751.07</v>
      </c>
      <c r="B85" s="1">
        <v>1.4968</v>
      </c>
      <c r="C85" s="1">
        <f t="shared" si="10"/>
        <v>1.5552398746587113</v>
      </c>
      <c r="D85" s="15">
        <f t="shared" si="9"/>
        <v>1.3798319225467894</v>
      </c>
      <c r="E85" s="1">
        <f t="shared" si="11"/>
        <v>614.7500117767166</v>
      </c>
    </row>
    <row r="86" spans="1:5" ht="15.75">
      <c r="A86" s="1">
        <v>751.07</v>
      </c>
      <c r="B86" s="1">
        <v>1.4442</v>
      </c>
      <c r="C86" s="1">
        <f t="shared" si="10"/>
        <v>1.5005862018854295</v>
      </c>
      <c r="D86" s="15">
        <f t="shared" si="9"/>
        <v>1.3798319225467894</v>
      </c>
      <c r="E86" s="1">
        <f t="shared" si="11"/>
        <v>614.7500117767166</v>
      </c>
    </row>
    <row r="87" spans="1:5" ht="15.75">
      <c r="A87" s="1">
        <v>927.33</v>
      </c>
      <c r="B87" s="1">
        <v>1.3094</v>
      </c>
      <c r="C87" s="1">
        <f t="shared" si="10"/>
        <v>1.38122702661094</v>
      </c>
      <c r="D87" s="15">
        <f t="shared" si="9"/>
        <v>1.4072640198843485</v>
      </c>
      <c r="E87" s="1">
        <f t="shared" si="11"/>
        <v>740.0001407571232</v>
      </c>
    </row>
    <row r="88" spans="1:5" ht="15.75">
      <c r="A88" s="1">
        <v>927.33</v>
      </c>
      <c r="B88" s="1">
        <v>1.0696</v>
      </c>
      <c r="C88" s="1">
        <f t="shared" si="10"/>
        <v>1.1282728178272963</v>
      </c>
      <c r="D88" s="15">
        <f t="shared" si="9"/>
        <v>1.4072640198843485</v>
      </c>
      <c r="E88" s="1">
        <f t="shared" si="11"/>
        <v>740.0001407571232</v>
      </c>
    </row>
    <row r="89" spans="1:5" ht="15.75">
      <c r="A89" s="1">
        <v>927.33</v>
      </c>
      <c r="B89" s="1">
        <v>1.1616</v>
      </c>
      <c r="C89" s="1">
        <f t="shared" si="10"/>
        <v>1.2253194700712298</v>
      </c>
      <c r="D89" s="15">
        <f>$G$18^(1-$G$20*EXP(-A89/$G$22))*0.6^($G$20*EXP(-A89/$G$22))</f>
        <v>1.4072640198843485</v>
      </c>
      <c r="E89" s="1">
        <f t="shared" si="11"/>
        <v>740.0001407571232</v>
      </c>
    </row>
    <row r="90" spans="1:5" ht="15.75">
      <c r="A90" s="1">
        <v>1071.5</v>
      </c>
      <c r="B90" s="1">
        <v>1.2366</v>
      </c>
      <c r="C90" s="1">
        <f>B90*(1+($I$28+$I$29*A90)/(1282900)+($I$30+A90*$I$31-$I$32)/400)</f>
        <v>1.3204265592047286</v>
      </c>
      <c r="D90" s="15">
        <f>$G$18^(1-$G$20*EXP(-A90/$G$22))*0.6^($G$20*EXP(-A90/$G$22))</f>
        <v>1.4201705955720694</v>
      </c>
      <c r="E90" s="1">
        <f t="shared" si="11"/>
        <v>841.5161138729627</v>
      </c>
    </row>
    <row r="91" spans="1:5" ht="15.75">
      <c r="A91" s="1">
        <v>1071.5</v>
      </c>
      <c r="B91" s="1">
        <v>1.1399</v>
      </c>
      <c r="C91" s="1">
        <f>B91*(1+($I$28+$I$29*A91)/(1282900)+($I$30+A91*$I$31-$I$32)/400)</f>
        <v>1.2171714659853388</v>
      </c>
      <c r="D91" s="15">
        <f>$G$18^(1-$G$20*EXP(-A91/$G$22))*0.6^($G$20*EXP(-A91/$G$22))</f>
        <v>1.4201705955720694</v>
      </c>
      <c r="E91" s="1">
        <f>E90+(A91-A90)/D91</f>
        <v>841.5161138729627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10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  <c r="J1" s="3"/>
    </row>
    <row r="2" spans="5:7" ht="15.75">
      <c r="E2" s="3" t="s">
        <v>5</v>
      </c>
      <c r="F2" s="4" t="s">
        <v>6</v>
      </c>
      <c r="G2" s="1"/>
    </row>
    <row r="3" spans="1:9" ht="15.75">
      <c r="A3" s="1">
        <v>0</v>
      </c>
      <c r="B3" s="1">
        <v>2.7</v>
      </c>
      <c r="C3" s="1">
        <v>0</v>
      </c>
      <c r="F3" s="4">
        <f>1000*1/SLOPE(C3:C13,B3:B13)</f>
        <v>72.09996172107938</v>
      </c>
      <c r="G3" s="1">
        <f>INTERCEPT(B4:B13,A4:A13)</f>
        <v>3.6625046594554025</v>
      </c>
      <c r="I3" s="6">
        <f>SLOPE(E4:E13,A4:A13)*1000</f>
        <v>83.00545248592952</v>
      </c>
    </row>
    <row r="4" spans="1:6" ht="15.75">
      <c r="A4" s="1">
        <v>28.5</v>
      </c>
      <c r="B4" s="1">
        <v>5.43</v>
      </c>
      <c r="C4" s="1">
        <f>(A4-$A$3)/2/3*(1/($G$18*(0.6/$G$18)^$G$20)+4/($G$18*(0.6/$G$18)^($G$20*EXP(-((A4+$A$3)/2)/$G$22)))+1/($G$18*(0.6/$G$18)^($G$20*EXP(-(A4/$G$22)))))</f>
        <v>31.131046748084252</v>
      </c>
      <c r="E4" s="5">
        <f>1000*1/SLOPE(C3:C4,B3:B4)</f>
        <v>87.69380683185662</v>
      </c>
      <c r="F4" s="5" t="s">
        <v>7</v>
      </c>
    </row>
    <row r="5" spans="1:9" ht="15.75">
      <c r="A5" s="1">
        <v>58.1</v>
      </c>
      <c r="B5" s="1">
        <v>8.107</v>
      </c>
      <c r="C5" s="1">
        <f>(A5-$A$3)/2/3*(1/($G$18*(0.6/$G$18)^$G$20)+4/($G$18*(0.6/$G$18)^($G$20*EXP(-((A5+$A$3)/2)/$G$22)))+1/($G$18*(0.6/$G$18)^($G$20*EXP(-(A5/$G$22)))))</f>
        <v>60.31567947864589</v>
      </c>
      <c r="E5" s="5">
        <f>1000*1/SLOPE(C4:C5,B4:B5)</f>
        <v>91.7263556034641</v>
      </c>
      <c r="F5" s="7">
        <f>CORREL(C3:C9,B3:B9)</f>
        <v>0.971082929807494</v>
      </c>
      <c r="I5" s="6"/>
    </row>
    <row r="6" spans="1:5" ht="15.75">
      <c r="A6" s="1">
        <v>122.6</v>
      </c>
      <c r="B6" s="1">
        <v>9.53</v>
      </c>
      <c r="C6" s="1">
        <f>(A6-$A$3)/2/3*(1/($G$18*(0.6/$G$18)^$G$20)+4/($G$18*(0.6/$G$18)^($G$20*EXP(-((A6+$A$3)/2)/$G$22)))+1/($G$18*(0.6/$G$18)^($G$20*EXP(-(A6/$G$22)))))</f>
        <v>122.02072075014621</v>
      </c>
      <c r="E6" s="5">
        <f>1000*1/SLOPE(C5:C6,B5:B6)</f>
        <v>23.06132482334469</v>
      </c>
    </row>
    <row r="7" spans="1:6" ht="15.75">
      <c r="A7" s="1">
        <v>170.9</v>
      </c>
      <c r="B7" s="1">
        <v>15.41</v>
      </c>
      <c r="C7" s="1">
        <f>(A7-$A$3)/2/3*(1/($G$18*(0.6/$G$18)^$G$20)+4/($G$18*(0.6/$G$18)^($G$20*EXP(-((A7+$A$3)/2)/$G$22)))+1/($G$18*(0.6/$G$18)^($G$20*EXP(-(A7/$G$22)))))</f>
        <v>168.4631447189571</v>
      </c>
      <c r="E7" s="5">
        <f>1000*1/SLOPE(C6:C7,B6:B7)</f>
        <v>126.60837866578233</v>
      </c>
      <c r="F7" s="8"/>
    </row>
    <row r="8" ht="15.75">
      <c r="F8" s="4" t="s">
        <v>8</v>
      </c>
    </row>
    <row r="9" ht="15.75">
      <c r="F9" s="4">
        <f>1000*SLOPE(B3:B13,A3:A13)</f>
        <v>66.43256596901992</v>
      </c>
    </row>
    <row r="10" ht="15.75">
      <c r="F10" s="5" t="s">
        <v>9</v>
      </c>
    </row>
    <row r="11" ht="15.75">
      <c r="F11" s="7">
        <f>CORREL(B3:B9,A3:A9)</f>
        <v>0.9696197392761461</v>
      </c>
    </row>
    <row r="12" ht="15.75">
      <c r="F12" s="7"/>
    </row>
    <row r="13" ht="15.75"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10" ht="15.75">
      <c r="A15" s="11"/>
      <c r="C15" s="11" t="s">
        <v>10</v>
      </c>
      <c r="D15" s="17" t="s">
        <v>11</v>
      </c>
      <c r="E15" s="1" t="s">
        <v>12</v>
      </c>
      <c r="G15" s="2" t="s">
        <v>13</v>
      </c>
      <c r="J15" s="3"/>
    </row>
    <row r="16" spans="1:5" ht="15.75">
      <c r="A16" s="12">
        <v>0</v>
      </c>
      <c r="C16" s="11"/>
      <c r="D16" s="15">
        <f aca="true" t="shared" si="0" ref="D16:D31">$G$18^(1-$G$20*EXP(-A16/$G$22))*0.6^($G$20*EXP(-A16/$G$22))</f>
        <v>0.8295478950867997</v>
      </c>
      <c r="E16" s="1">
        <v>0</v>
      </c>
    </row>
    <row r="17" spans="1:7" ht="15.75">
      <c r="A17" s="1">
        <v>0.75</v>
      </c>
      <c r="B17" s="1">
        <v>0.8909</v>
      </c>
      <c r="C17" s="1">
        <f aca="true" t="shared" si="1" ref="C17:C32">B17*(1+($I$28+$I$29*A17)/(1282900)+($I$30+A17*$I$31-$I$32)/400)</f>
        <v>0.8654507560058895</v>
      </c>
      <c r="D17" s="15">
        <f t="shared" si="0"/>
        <v>0.835573454042803</v>
      </c>
      <c r="E17" s="1">
        <f>E16+(A17-A16)/D17</f>
        <v>0.8975871557087315</v>
      </c>
      <c r="G17" s="2" t="s">
        <v>14</v>
      </c>
    </row>
    <row r="18" spans="1:7" ht="15.75">
      <c r="A18" s="1">
        <v>3.75</v>
      </c>
      <c r="B18" s="1">
        <v>0.9289</v>
      </c>
      <c r="C18" s="1">
        <f t="shared" si="1"/>
        <v>0.9028319857845541</v>
      </c>
      <c r="D18" s="15">
        <f t="shared" si="0"/>
        <v>0.8583978676278792</v>
      </c>
      <c r="E18" s="1">
        <f aca="true" t="shared" si="2" ref="E18:E33">E17+(A18-A17)/D18</f>
        <v>4.392470021960817</v>
      </c>
      <c r="G18" s="2">
        <v>1.07</v>
      </c>
    </row>
    <row r="19" spans="1:7" ht="15.75">
      <c r="A19" s="1">
        <v>6.75</v>
      </c>
      <c r="B19" s="1">
        <v>0.8992</v>
      </c>
      <c r="C19" s="1">
        <f t="shared" si="1"/>
        <v>0.874417272418887</v>
      </c>
      <c r="D19" s="15">
        <f t="shared" si="0"/>
        <v>0.8792596919187</v>
      </c>
      <c r="E19" s="1">
        <f t="shared" si="2"/>
        <v>7.8044312747887155</v>
      </c>
      <c r="G19" s="2" t="s">
        <v>15</v>
      </c>
    </row>
    <row r="20" spans="1:7" ht="15.75">
      <c r="A20" s="1">
        <v>8.25</v>
      </c>
      <c r="B20" s="1">
        <v>0.9303</v>
      </c>
      <c r="C20" s="1">
        <f t="shared" si="1"/>
        <v>0.9048938458205203</v>
      </c>
      <c r="D20" s="15">
        <f t="shared" si="0"/>
        <v>0.888990624901345</v>
      </c>
      <c r="E20" s="1">
        <f t="shared" si="2"/>
        <v>9.491738157430433</v>
      </c>
      <c r="G20" s="2">
        <v>0.44</v>
      </c>
    </row>
    <row r="21" spans="1:7" ht="15.75">
      <c r="A21" s="1">
        <v>11.75</v>
      </c>
      <c r="B21" s="1">
        <v>0.9719</v>
      </c>
      <c r="C21" s="1">
        <f t="shared" si="1"/>
        <v>0.9459274885735817</v>
      </c>
      <c r="D21" s="15">
        <f t="shared" si="0"/>
        <v>0.9099851501364304</v>
      </c>
      <c r="E21" s="1">
        <f t="shared" si="2"/>
        <v>13.337954768190794</v>
      </c>
      <c r="G21" s="2" t="s">
        <v>22</v>
      </c>
    </row>
    <row r="22" spans="1:7" ht="15.75">
      <c r="A22" s="1">
        <v>13.25</v>
      </c>
      <c r="B22" s="1">
        <v>1.0012</v>
      </c>
      <c r="C22" s="1">
        <f t="shared" si="1"/>
        <v>0.9746960199800652</v>
      </c>
      <c r="D22" s="15">
        <f t="shared" si="0"/>
        <v>0.9182862306890565</v>
      </c>
      <c r="E22" s="1">
        <f t="shared" si="2"/>
        <v>14.97143238102012</v>
      </c>
      <c r="G22" s="2">
        <v>26</v>
      </c>
    </row>
    <row r="23" spans="1:5" ht="15.75">
      <c r="A23" s="1">
        <v>16.25</v>
      </c>
      <c r="B23" s="1">
        <v>0.9936</v>
      </c>
      <c r="C23" s="1">
        <f t="shared" si="1"/>
        <v>0.9677964465577661</v>
      </c>
      <c r="D23" s="15">
        <f t="shared" si="0"/>
        <v>0.9337158731047056</v>
      </c>
      <c r="E23" s="1">
        <f t="shared" si="2"/>
        <v>18.18440121491675</v>
      </c>
    </row>
    <row r="24" spans="1:5" ht="15.75">
      <c r="A24" s="1">
        <v>17.75</v>
      </c>
      <c r="B24" s="1">
        <v>0.8833</v>
      </c>
      <c r="C24" s="1">
        <f t="shared" si="1"/>
        <v>0.8605828196452011</v>
      </c>
      <c r="D24" s="15">
        <f t="shared" si="0"/>
        <v>0.9408745850898378</v>
      </c>
      <c r="E24" s="1">
        <f t="shared" si="2"/>
        <v>19.778662579577563</v>
      </c>
    </row>
    <row r="25" spans="1:5" ht="15.75">
      <c r="A25" s="1">
        <v>21.25</v>
      </c>
      <c r="B25" s="1">
        <v>0.9437</v>
      </c>
      <c r="C25" s="1">
        <f t="shared" si="1"/>
        <v>0.91998261312467</v>
      </c>
      <c r="D25" s="15">
        <f t="shared" si="0"/>
        <v>0.9562384204480148</v>
      </c>
      <c r="E25" s="1">
        <f t="shared" si="2"/>
        <v>23.438837620819044</v>
      </c>
    </row>
    <row r="26" spans="1:7" ht="15.75">
      <c r="A26" s="1">
        <v>22.75</v>
      </c>
      <c r="B26" s="1">
        <v>0.9915</v>
      </c>
      <c r="C26" s="1">
        <f t="shared" si="1"/>
        <v>0.9668303786952928</v>
      </c>
      <c r="D26" s="15">
        <f t="shared" si="0"/>
        <v>0.9622831612245478</v>
      </c>
      <c r="E26" s="1">
        <f t="shared" si="2"/>
        <v>24.997630355060785</v>
      </c>
      <c r="G26" s="14" t="s">
        <v>16</v>
      </c>
    </row>
    <row r="27" spans="1:5" ht="15.75">
      <c r="A27" s="1">
        <v>25.75</v>
      </c>
      <c r="B27" s="1">
        <v>0.9473</v>
      </c>
      <c r="C27" s="1">
        <f t="shared" si="1"/>
        <v>0.9242060979512856</v>
      </c>
      <c r="D27" s="15">
        <f t="shared" si="0"/>
        <v>0.9734746041264911</v>
      </c>
      <c r="E27" s="1">
        <f t="shared" si="2"/>
        <v>28.079374847709293</v>
      </c>
    </row>
    <row r="28" spans="1:9" ht="15.75">
      <c r="A28" s="1">
        <v>27.25</v>
      </c>
      <c r="B28" s="1">
        <v>1.0079</v>
      </c>
      <c r="C28" s="1">
        <f t="shared" si="1"/>
        <v>0.9835819627399405</v>
      </c>
      <c r="D28" s="15">
        <f t="shared" si="0"/>
        <v>0.9786477185878093</v>
      </c>
      <c r="E28" s="1">
        <f t="shared" si="2"/>
        <v>29.612102070702775</v>
      </c>
      <c r="G28" s="2" t="s">
        <v>17</v>
      </c>
      <c r="I28" s="1">
        <v>2641</v>
      </c>
    </row>
    <row r="29" spans="1:9" ht="15.75">
      <c r="A29" s="1">
        <v>29.25</v>
      </c>
      <c r="B29" s="1">
        <v>1.0243</v>
      </c>
      <c r="C29" s="1">
        <f t="shared" si="1"/>
        <v>0.9999293815969816</v>
      </c>
      <c r="D29" s="15">
        <f t="shared" si="0"/>
        <v>0.9851354408094981</v>
      </c>
      <c r="E29" s="1">
        <f t="shared" si="2"/>
        <v>31.642279767240193</v>
      </c>
      <c r="G29" s="2" t="s">
        <v>18</v>
      </c>
      <c r="I29" s="1">
        <v>1.8</v>
      </c>
    </row>
    <row r="30" spans="1:9" ht="15.75">
      <c r="A30" s="1">
        <v>30.75</v>
      </c>
      <c r="B30" s="1">
        <v>1.0807</v>
      </c>
      <c r="C30" s="1">
        <f t="shared" si="1"/>
        <v>1.05525898748968</v>
      </c>
      <c r="D30" s="15">
        <f t="shared" si="0"/>
        <v>0.9897096457131628</v>
      </c>
      <c r="E30" s="1">
        <f t="shared" si="2"/>
        <v>33.15787578724173</v>
      </c>
      <c r="G30" s="2" t="s">
        <v>19</v>
      </c>
      <c r="I30" s="1">
        <f>B3</f>
        <v>2.7</v>
      </c>
    </row>
    <row r="31" spans="1:9" ht="15.75">
      <c r="A31" s="1">
        <v>31.9</v>
      </c>
      <c r="B31" s="1">
        <v>1.0447</v>
      </c>
      <c r="C31" s="1">
        <f t="shared" si="1"/>
        <v>1.0203076886435543</v>
      </c>
      <c r="D31" s="15">
        <f t="shared" si="0"/>
        <v>0.9930554740547974</v>
      </c>
      <c r="E31" s="1">
        <f t="shared" si="2"/>
        <v>34.315917840325</v>
      </c>
      <c r="G31" s="2" t="s">
        <v>20</v>
      </c>
      <c r="I31" s="1">
        <f>F9/1000</f>
        <v>0.06643256596901992</v>
      </c>
    </row>
    <row r="32" spans="1:9" ht="15.75">
      <c r="A32" s="1">
        <v>33.35</v>
      </c>
      <c r="B32" s="1">
        <v>0.8903</v>
      </c>
      <c r="C32" s="1">
        <f t="shared" si="1"/>
        <v>0.8697289283452264</v>
      </c>
      <c r="D32" s="15">
        <f aca="true" t="shared" si="3" ref="D32:D47">$G$18^(1-$G$20*EXP(-A32/$G$22))*0.6^($G$20*EXP(-A32/$G$22))</f>
        <v>0.9970834969007908</v>
      </c>
      <c r="E32" s="1">
        <f t="shared" si="2"/>
        <v>35.77015913958128</v>
      </c>
      <c r="G32" s="2" t="s">
        <v>21</v>
      </c>
      <c r="I32" s="1">
        <v>15</v>
      </c>
    </row>
    <row r="33" spans="1:5" ht="15.75">
      <c r="A33" s="1">
        <v>34.85</v>
      </c>
      <c r="B33" s="1">
        <v>1.0512</v>
      </c>
      <c r="C33" s="1">
        <f aca="true" t="shared" si="4" ref="C33:C48">B33*(1+($I$28+$I$29*A33)/(1282900)+($I$30+A33*$I$31-$I$32)/400)</f>
        <v>1.0271752986542577</v>
      </c>
      <c r="D33" s="15">
        <f t="shared" si="3"/>
        <v>1.0010364298091619</v>
      </c>
      <c r="E33" s="1">
        <f t="shared" si="2"/>
        <v>37.26860610447941</v>
      </c>
    </row>
    <row r="34" spans="1:5" ht="15.75">
      <c r="A34" s="1">
        <v>36.35</v>
      </c>
      <c r="B34" s="1">
        <v>0.9236</v>
      </c>
      <c r="C34" s="1">
        <f t="shared" si="4"/>
        <v>0.9027235720453395</v>
      </c>
      <c r="D34" s="15">
        <f t="shared" si="3"/>
        <v>1.0047821398128698</v>
      </c>
      <c r="E34" s="1">
        <f aca="true" t="shared" si="5" ref="E34:E49">E33+(A34-A33)/D34</f>
        <v>38.7614670347895</v>
      </c>
    </row>
    <row r="35" spans="1:5" ht="15.75">
      <c r="A35" s="1">
        <v>37.85</v>
      </c>
      <c r="B35" s="1">
        <v>0.943</v>
      </c>
      <c r="C35" s="1">
        <f t="shared" si="4"/>
        <v>0.9219219744092493</v>
      </c>
      <c r="D35" s="15">
        <f t="shared" si="3"/>
        <v>1.0083307249691968</v>
      </c>
      <c r="E35" s="1">
        <f t="shared" si="5"/>
        <v>40.249074188727825</v>
      </c>
    </row>
    <row r="36" spans="1:5" ht="15.75">
      <c r="A36" s="1">
        <v>39.95</v>
      </c>
      <c r="B36" s="1">
        <v>0.9272</v>
      </c>
      <c r="C36" s="1">
        <f t="shared" si="4"/>
        <v>0.9068012499029001</v>
      </c>
      <c r="D36" s="15">
        <f t="shared" si="3"/>
        <v>1.012985947624191</v>
      </c>
      <c r="E36" s="1">
        <f t="shared" si="5"/>
        <v>42.32215329207101</v>
      </c>
    </row>
    <row r="37" spans="1:5" ht="15.75">
      <c r="A37" s="1">
        <v>45.95</v>
      </c>
      <c r="B37" s="1">
        <v>0.9585</v>
      </c>
      <c r="C37" s="1">
        <f t="shared" si="4"/>
        <v>0.9383758413639806</v>
      </c>
      <c r="D37" s="15">
        <f t="shared" si="3"/>
        <v>1.0244812479758376</v>
      </c>
      <c r="E37" s="1">
        <f t="shared" si="5"/>
        <v>48.1787758626205</v>
      </c>
    </row>
    <row r="38" spans="1:5" ht="15.75">
      <c r="A38" s="1">
        <v>47.45</v>
      </c>
      <c r="B38" s="1">
        <v>0.9094</v>
      </c>
      <c r="C38" s="1">
        <f t="shared" si="4"/>
        <v>0.8905351845612918</v>
      </c>
      <c r="D38" s="15">
        <f t="shared" si="3"/>
        <v>1.0269809945665183</v>
      </c>
      <c r="E38" s="1">
        <f t="shared" si="5"/>
        <v>49.63936764371099</v>
      </c>
    </row>
    <row r="39" spans="1:5" ht="15.75">
      <c r="A39" s="1">
        <v>50.2</v>
      </c>
      <c r="B39" s="1">
        <v>0.8452</v>
      </c>
      <c r="C39" s="1">
        <f t="shared" si="4"/>
        <v>0.8280562492132343</v>
      </c>
      <c r="D39" s="15">
        <f t="shared" si="3"/>
        <v>1.031219454970337</v>
      </c>
      <c r="E39" s="1">
        <f t="shared" si="5"/>
        <v>52.306113297844426</v>
      </c>
    </row>
    <row r="40" spans="1:5" ht="15.75">
      <c r="A40" s="1">
        <v>53.45</v>
      </c>
      <c r="B40" s="1">
        <v>0.9521</v>
      </c>
      <c r="C40" s="1">
        <f t="shared" si="4"/>
        <v>0.9333061772203035</v>
      </c>
      <c r="D40" s="15">
        <f t="shared" si="3"/>
        <v>1.0357024112934536</v>
      </c>
      <c r="E40" s="1">
        <f t="shared" si="5"/>
        <v>55.44408030898731</v>
      </c>
    </row>
    <row r="41" spans="1:5" ht="15.75">
      <c r="A41" s="1">
        <v>54.75</v>
      </c>
      <c r="B41" s="1">
        <v>1.5083</v>
      </c>
      <c r="C41" s="1">
        <f t="shared" si="4"/>
        <v>1.4788555598735331</v>
      </c>
      <c r="D41" s="15">
        <f t="shared" si="3"/>
        <v>1.0373493329298538</v>
      </c>
      <c r="E41" s="1">
        <f t="shared" si="5"/>
        <v>56.69727434761297</v>
      </c>
    </row>
    <row r="42" spans="1:5" ht="15.75">
      <c r="A42" s="1">
        <v>56.22</v>
      </c>
      <c r="B42" s="1">
        <v>0.9298</v>
      </c>
      <c r="C42" s="1">
        <f t="shared" si="4"/>
        <v>0.9118777284341285</v>
      </c>
      <c r="D42" s="15">
        <f t="shared" si="3"/>
        <v>1.0391179749184183</v>
      </c>
      <c r="E42" s="1">
        <f t="shared" si="5"/>
        <v>58.11193566180629</v>
      </c>
    </row>
    <row r="43" spans="1:5" ht="15.75">
      <c r="A43" s="1">
        <v>57.42</v>
      </c>
      <c r="B43" s="1">
        <v>0.8676</v>
      </c>
      <c r="C43" s="1">
        <f t="shared" si="4"/>
        <v>0.8510510300730768</v>
      </c>
      <c r="D43" s="15">
        <f t="shared" si="3"/>
        <v>1.0404915168732962</v>
      </c>
      <c r="E43" s="1">
        <f t="shared" si="5"/>
        <v>59.265236751281805</v>
      </c>
    </row>
    <row r="44" spans="1:5" ht="15.75">
      <c r="A44" s="1">
        <v>63.65</v>
      </c>
      <c r="B44" s="1">
        <v>0.8719</v>
      </c>
      <c r="C44" s="1">
        <f t="shared" si="4"/>
        <v>0.8561787752284546</v>
      </c>
      <c r="D44" s="15">
        <f t="shared" si="3"/>
        <v>1.046709878858256</v>
      </c>
      <c r="E44" s="1">
        <f t="shared" si="5"/>
        <v>65.21722031982864</v>
      </c>
    </row>
    <row r="45" spans="1:5" ht="15.75">
      <c r="A45" s="1">
        <v>69.35</v>
      </c>
      <c r="B45" s="1">
        <v>1.8304</v>
      </c>
      <c r="C45" s="1">
        <f t="shared" si="4"/>
        <v>1.7991434788059883</v>
      </c>
      <c r="D45" s="15">
        <f t="shared" si="3"/>
        <v>1.0512544286910654</v>
      </c>
      <c r="E45" s="1">
        <f t="shared" si="5"/>
        <v>70.63931400565231</v>
      </c>
    </row>
    <row r="46" spans="1:5" ht="15.75">
      <c r="A46" s="1">
        <v>70.45</v>
      </c>
      <c r="B46" s="1">
        <v>1.2041</v>
      </c>
      <c r="C46" s="1">
        <f t="shared" si="4"/>
        <v>1.1837602214753866</v>
      </c>
      <c r="D46" s="15">
        <f t="shared" si="3"/>
        <v>1.0520244075215153</v>
      </c>
      <c r="E46" s="1">
        <f t="shared" si="5"/>
        <v>71.68491712297116</v>
      </c>
    </row>
    <row r="47" spans="1:5" ht="15.75">
      <c r="A47" s="1">
        <v>71.95</v>
      </c>
      <c r="B47" s="1">
        <v>1.216</v>
      </c>
      <c r="C47" s="1">
        <f t="shared" si="4"/>
        <v>1.1957646971789746</v>
      </c>
      <c r="D47" s="15">
        <f t="shared" si="3"/>
        <v>1.0530240753383384</v>
      </c>
      <c r="E47" s="1">
        <f t="shared" si="5"/>
        <v>73.10938597903036</v>
      </c>
    </row>
    <row r="48" spans="1:5" ht="15.75">
      <c r="A48" s="1">
        <v>73.45</v>
      </c>
      <c r="B48" s="1">
        <v>1.0387</v>
      </c>
      <c r="C48" s="1">
        <f t="shared" si="4"/>
        <v>1.021676073348125</v>
      </c>
      <c r="D48" s="15">
        <f aca="true" t="shared" si="6" ref="D48:D61">$G$18^(1-$G$20*EXP(-A48/$G$22))*0.6^($G$20*EXP(-A48/$G$22))</f>
        <v>1.053968573639214</v>
      </c>
      <c r="E48" s="1">
        <f t="shared" si="5"/>
        <v>74.53257831845724</v>
      </c>
    </row>
    <row r="49" spans="1:5" ht="15.75">
      <c r="A49" s="1">
        <v>74.95</v>
      </c>
      <c r="B49" s="1">
        <v>0.9224</v>
      </c>
      <c r="C49" s="1">
        <f aca="true" t="shared" si="7" ref="C49:C61">B49*(1+($I$28+$I$29*A49)/(1282900)+($I$30+A49*$I$31-$I$32)/400)</f>
        <v>0.9075139208642211</v>
      </c>
      <c r="D49" s="15">
        <f t="shared" si="6"/>
        <v>1.0548609009305219</v>
      </c>
      <c r="E49" s="1">
        <f t="shared" si="5"/>
        <v>75.95456675188653</v>
      </c>
    </row>
    <row r="50" spans="1:5" ht="15.75">
      <c r="A50" s="1">
        <v>76.3</v>
      </c>
      <c r="B50" s="1">
        <v>1.2032</v>
      </c>
      <c r="C50" s="1">
        <f t="shared" si="7"/>
        <v>1.1840543007679978</v>
      </c>
      <c r="D50" s="15">
        <f t="shared" si="6"/>
        <v>1.0556217401518657</v>
      </c>
      <c r="E50" s="1">
        <f aca="true" t="shared" si="8" ref="E50:E61">E49+(A50-A49)/D50</f>
        <v>77.2334339338051</v>
      </c>
    </row>
    <row r="51" spans="1:5" ht="15.75">
      <c r="A51" s="1">
        <v>78.75</v>
      </c>
      <c r="B51" s="1">
        <v>1.1253</v>
      </c>
      <c r="C51" s="1">
        <f t="shared" si="7"/>
        <v>1.1078556224404723</v>
      </c>
      <c r="D51" s="15">
        <f t="shared" si="6"/>
        <v>1.056906792887081</v>
      </c>
      <c r="E51" s="1">
        <f t="shared" si="8"/>
        <v>79.55151913913102</v>
      </c>
    </row>
    <row r="52" spans="1:5" ht="15.75">
      <c r="A52" s="1">
        <v>80.25</v>
      </c>
      <c r="B52" s="1">
        <v>1.9593</v>
      </c>
      <c r="C52" s="1">
        <f t="shared" si="7"/>
        <v>1.9294192000469812</v>
      </c>
      <c r="D52" s="15">
        <f t="shared" si="6"/>
        <v>1.0576365360764257</v>
      </c>
      <c r="E52" s="1">
        <f t="shared" si="8"/>
        <v>80.96977574131368</v>
      </c>
    </row>
    <row r="53" spans="1:5" ht="15.75">
      <c r="A53" s="1">
        <v>81.6</v>
      </c>
      <c r="B53" s="1">
        <v>1.147</v>
      </c>
      <c r="C53" s="1">
        <f t="shared" si="7"/>
        <v>1.129766727895581</v>
      </c>
      <c r="D53" s="15">
        <f t="shared" si="6"/>
        <v>1.0582586587172484</v>
      </c>
      <c r="E53" s="1">
        <f t="shared" si="8"/>
        <v>82.24545630284707</v>
      </c>
    </row>
    <row r="54" spans="1:5" ht="15.75">
      <c r="A54" s="1">
        <v>94.45</v>
      </c>
      <c r="B54" s="1">
        <v>0.965</v>
      </c>
      <c r="C54" s="1">
        <f t="shared" si="7"/>
        <v>0.9525780634648341</v>
      </c>
      <c r="D54" s="15">
        <f t="shared" si="6"/>
        <v>1.0628219088876738</v>
      </c>
      <c r="E54" s="1">
        <f t="shared" si="8"/>
        <v>94.3359108677596</v>
      </c>
    </row>
    <row r="55" spans="1:5" ht="15.75">
      <c r="A55" s="1">
        <v>95.95</v>
      </c>
      <c r="B55" s="1">
        <v>0.9825</v>
      </c>
      <c r="C55" s="1">
        <f t="shared" si="7"/>
        <v>0.9700996254470735</v>
      </c>
      <c r="D55" s="15">
        <f t="shared" si="6"/>
        <v>1.0632230330859171</v>
      </c>
      <c r="E55" s="1">
        <f t="shared" si="8"/>
        <v>95.74671551863926</v>
      </c>
    </row>
    <row r="56" spans="1:5" ht="15.75">
      <c r="A56" s="1">
        <v>142.75</v>
      </c>
      <c r="B56" s="1">
        <v>1.1185</v>
      </c>
      <c r="C56" s="1">
        <f t="shared" si="7"/>
        <v>1.113150245353469</v>
      </c>
      <c r="D56" s="15">
        <f t="shared" si="6"/>
        <v>1.0688768022493362</v>
      </c>
      <c r="E56" s="1">
        <f t="shared" si="8"/>
        <v>139.5309944004659</v>
      </c>
    </row>
    <row r="57" spans="1:5" ht="15.75">
      <c r="A57" s="1">
        <v>143.9</v>
      </c>
      <c r="B57" s="1">
        <v>1.0047</v>
      </c>
      <c r="C57" s="1">
        <f t="shared" si="7"/>
        <v>1.000088060026982</v>
      </c>
      <c r="D57" s="15">
        <f t="shared" si="6"/>
        <v>1.0689253750688266</v>
      </c>
      <c r="E57" s="1">
        <f t="shared" si="8"/>
        <v>140.60684125266167</v>
      </c>
    </row>
    <row r="58" spans="1:5" ht="15.75">
      <c r="A58" s="1">
        <v>145.35</v>
      </c>
      <c r="B58" s="1">
        <v>0.9308</v>
      </c>
      <c r="C58" s="1">
        <f t="shared" si="7"/>
        <v>0.9267533351309191</v>
      </c>
      <c r="D58" s="15">
        <f t="shared" si="6"/>
        <v>1.0689836378662658</v>
      </c>
      <c r="E58" s="1">
        <f t="shared" si="8"/>
        <v>141.96326987199419</v>
      </c>
    </row>
    <row r="59" spans="1:5" ht="15.75">
      <c r="A59" s="1">
        <v>161.89</v>
      </c>
      <c r="B59" s="1">
        <v>0.9411</v>
      </c>
      <c r="C59" s="1">
        <f t="shared" si="7"/>
        <v>0.9396155847582427</v>
      </c>
      <c r="D59" s="15">
        <f t="shared" si="6"/>
        <v>1.0694618944292533</v>
      </c>
      <c r="E59" s="1">
        <f t="shared" si="8"/>
        <v>157.42899154581502</v>
      </c>
    </row>
    <row r="60" spans="1:5" ht="15.75">
      <c r="A60" s="1">
        <v>163.02</v>
      </c>
      <c r="B60" s="1">
        <v>0.8065</v>
      </c>
      <c r="C60" s="1">
        <f t="shared" si="7"/>
        <v>0.8053805280919386</v>
      </c>
      <c r="D60" s="15">
        <f t="shared" si="6"/>
        <v>1.0694847748823564</v>
      </c>
      <c r="E60" s="1">
        <f t="shared" si="8"/>
        <v>158.48557507700585</v>
      </c>
    </row>
    <row r="61" spans="1:5" ht="15.75">
      <c r="A61" s="1">
        <v>190.8</v>
      </c>
      <c r="B61" s="1">
        <v>0.8311</v>
      </c>
      <c r="C61" s="1">
        <f t="shared" si="7"/>
        <v>0.8338132565501186</v>
      </c>
      <c r="D61" s="15">
        <f t="shared" si="6"/>
        <v>1.06982297331789</v>
      </c>
      <c r="E61" s="1">
        <f t="shared" si="8"/>
        <v>184.452488008259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