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225" windowWidth="15105" windowHeight="9585" activeTab="0"/>
  </bookViews>
  <sheets>
    <sheet name="859 A" sheetId="1" r:id="rId1"/>
    <sheet name="860 B" sheetId="2" r:id="rId2"/>
    <sheet name="861 C" sheetId="3" r:id="rId3"/>
    <sheet name="863 B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<sst xmlns="http://schemas.openxmlformats.org/spreadsheetml/2006/main" count="88" uniqueCount="22">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</sst>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</v>
      </c>
      <c r="C3" s="1">
        <v>0</v>
      </c>
      <c r="F3" s="4">
        <f>1000*1/SLOPE(C3:C9,B3:B9)</f>
        <v>218.91506327213477</v>
      </c>
      <c r="G3" s="1">
        <f>INTERCEPT(B4:B9,A4:A9)</f>
        <v>8.222830882352916</v>
      </c>
    </row>
    <row r="4" spans="1:9" ht="15.75">
      <c r="A4" s="1">
        <v>71.3</v>
      </c>
      <c r="B4" s="1">
        <v>16.48</v>
      </c>
      <c r="C4" s="1">
        <f>LN($G$16+$G$18*A4)/$G$18-LN($G$16)/$G$18</f>
        <v>60.50359087427452</v>
      </c>
      <c r="E4" s="5">
        <f>1000*1/SLOPE(C3:C4,B3:B4)</f>
        <v>236.01904934326305</v>
      </c>
      <c r="F4" s="5" t="s">
        <v>7</v>
      </c>
      <c r="I4" s="6">
        <f>SLOPE(E4:E9,A4:A9)*1000</f>
        <v>-3333.678231652355</v>
      </c>
    </row>
    <row r="5" spans="1:9" ht="15.75">
      <c r="A5" s="1">
        <v>98.5</v>
      </c>
      <c r="B5" s="1">
        <v>19.63</v>
      </c>
      <c r="C5" s="1">
        <f>LN($G$16+$G$18*A5)/$G$18-LN($G$16)/$G$18</f>
        <v>82.17646104167679</v>
      </c>
      <c r="E5" s="5">
        <f>1000*1/SLOPE(C4:C5,B4:B5)</f>
        <v>145.3430014423201</v>
      </c>
      <c r="F5" s="7">
        <f>CORREL(C3:C9,B3:B9)</f>
        <v>0.996228663687911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181.6784084277892</v>
      </c>
    </row>
    <row r="10" ht="15.75">
      <c r="F10" s="5" t="s">
        <v>9</v>
      </c>
    </row>
    <row r="11" ht="15.75">
      <c r="F11" s="7">
        <f>CORREL(B3:B9,A3:A9)</f>
        <v>0.994978469968851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7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5">
        <f>G$16+G$18*A14</f>
        <v>1.1243926037094911</v>
      </c>
      <c r="E14" s="1">
        <v>0</v>
      </c>
    </row>
    <row r="15" spans="1:7" ht="15.75">
      <c r="A15" s="1">
        <v>0.5</v>
      </c>
      <c r="B15" s="1">
        <v>1.0602</v>
      </c>
      <c r="C15" s="1">
        <f aca="true" t="shared" si="0" ref="C15:C30">B15*(1+($I$26+$I$27*A15)/(1282900)+($I$28+A15*$I$29-$I$30)/400)</f>
        <v>1.028786084783526</v>
      </c>
      <c r="D15" s="15">
        <f aca="true" t="shared" si="1" ref="D15:D30">G$16+G$18*A15</f>
        <v>1.1251626224807643</v>
      </c>
      <c r="E15" s="1">
        <f>E14+(A15-A14)/D15</f>
        <v>0.4443802078117361</v>
      </c>
      <c r="G15" s="2" t="s">
        <v>14</v>
      </c>
    </row>
    <row r="16" spans="1:7" ht="15.75">
      <c r="A16" s="1">
        <v>0.5</v>
      </c>
      <c r="B16" s="1">
        <v>1.0091</v>
      </c>
      <c r="C16" s="1">
        <f t="shared" si="0"/>
        <v>0.9792001869034674</v>
      </c>
      <c r="D16" s="15">
        <f t="shared" si="1"/>
        <v>1.1251626224807643</v>
      </c>
      <c r="E16" s="1">
        <f aca="true" t="shared" si="2" ref="E16:E31">E15+(A16-A15)/D16</f>
        <v>0.4443802078117361</v>
      </c>
      <c r="G16" s="1">
        <f>INTERCEPT(C14:C999,A14:A999)</f>
        <v>1.1243926037094911</v>
      </c>
    </row>
    <row r="17" spans="1:7" ht="15.75">
      <c r="A17" s="1">
        <v>0.8</v>
      </c>
      <c r="B17" s="1">
        <v>0.9882</v>
      </c>
      <c r="C17" s="1">
        <f t="shared" si="0"/>
        <v>0.9590545245404255</v>
      </c>
      <c r="D17" s="15">
        <f t="shared" si="1"/>
        <v>1.125624633743528</v>
      </c>
      <c r="E17" s="1">
        <f t="shared" si="2"/>
        <v>0.7108988953090769</v>
      </c>
      <c r="G17" s="2" t="s">
        <v>15</v>
      </c>
    </row>
    <row r="18" spans="1:7" ht="15.75">
      <c r="A18" s="1">
        <v>0.9</v>
      </c>
      <c r="B18" s="1">
        <v>1.0547</v>
      </c>
      <c r="C18" s="1">
        <f t="shared" si="0"/>
        <v>1.0236412589101571</v>
      </c>
      <c r="D18" s="15">
        <f t="shared" si="1"/>
        <v>1.1257786374977827</v>
      </c>
      <c r="E18" s="1">
        <f t="shared" si="2"/>
        <v>0.7997263047741077</v>
      </c>
      <c r="G18" s="13">
        <f>SLOPE(C14:C999,A14:A999)</f>
        <v>0.0015400375425461993</v>
      </c>
    </row>
    <row r="19" spans="1:5" ht="15.75">
      <c r="A19" s="1">
        <v>2.2</v>
      </c>
      <c r="B19" s="1">
        <v>1.172</v>
      </c>
      <c r="C19" s="1">
        <f t="shared" si="0"/>
        <v>1.1381811664616797</v>
      </c>
      <c r="D19" s="15">
        <f t="shared" si="1"/>
        <v>1.1277806863030928</v>
      </c>
      <c r="E19" s="1">
        <f t="shared" si="2"/>
        <v>1.9524326915641217</v>
      </c>
    </row>
    <row r="20" spans="1:5" ht="15.75">
      <c r="A20" s="1">
        <v>2.2</v>
      </c>
      <c r="B20" s="1">
        <v>1.2503</v>
      </c>
      <c r="C20" s="1">
        <f t="shared" si="0"/>
        <v>1.2142217682824556</v>
      </c>
      <c r="D20" s="15">
        <f t="shared" si="1"/>
        <v>1.1277806863030928</v>
      </c>
      <c r="E20" s="1">
        <f t="shared" si="2"/>
        <v>1.9524326915641217</v>
      </c>
    </row>
    <row r="21" spans="1:5" ht="15.75">
      <c r="A21" s="1">
        <v>5.25</v>
      </c>
      <c r="B21" s="1">
        <v>1.2648</v>
      </c>
      <c r="C21" s="1">
        <f t="shared" si="0"/>
        <v>1.2300608984944035</v>
      </c>
      <c r="D21" s="15">
        <f t="shared" si="1"/>
        <v>1.1324778008078586</v>
      </c>
      <c r="E21" s="1">
        <f t="shared" si="2"/>
        <v>4.645642216575797</v>
      </c>
    </row>
    <row r="22" spans="1:5" ht="15.75">
      <c r="A22" s="1">
        <v>5.25</v>
      </c>
      <c r="B22" s="1">
        <v>1.2648</v>
      </c>
      <c r="C22" s="1">
        <f t="shared" si="0"/>
        <v>1.2300608984944035</v>
      </c>
      <c r="D22" s="15">
        <f t="shared" si="1"/>
        <v>1.1324778008078586</v>
      </c>
      <c r="E22" s="1">
        <f t="shared" si="2"/>
        <v>4.645642216575797</v>
      </c>
    </row>
    <row r="23" spans="1:5" ht="15.75">
      <c r="A23" s="1">
        <v>6.75</v>
      </c>
      <c r="B23" s="1">
        <v>1.2904</v>
      </c>
      <c r="C23" s="1">
        <f t="shared" si="0"/>
        <v>1.2558396243780579</v>
      </c>
      <c r="D23" s="15">
        <f t="shared" si="1"/>
        <v>1.134787857121678</v>
      </c>
      <c r="E23" s="1">
        <f t="shared" si="2"/>
        <v>5.967475183492327</v>
      </c>
    </row>
    <row r="24" spans="1:7" ht="15.75">
      <c r="A24" s="1">
        <v>6.75</v>
      </c>
      <c r="B24" s="1">
        <v>1.2904</v>
      </c>
      <c r="C24" s="1">
        <f t="shared" si="0"/>
        <v>1.2558396243780579</v>
      </c>
      <c r="D24" s="15">
        <f t="shared" si="1"/>
        <v>1.134787857121678</v>
      </c>
      <c r="E24" s="1">
        <f t="shared" si="2"/>
        <v>5.967475183492327</v>
      </c>
      <c r="G24" s="14" t="s">
        <v>16</v>
      </c>
    </row>
    <row r="25" spans="1:5" ht="15.75">
      <c r="A25" s="1">
        <v>11.7</v>
      </c>
      <c r="B25" s="1">
        <v>1.2243</v>
      </c>
      <c r="C25" s="1">
        <f t="shared" si="0"/>
        <v>1.1942710201447992</v>
      </c>
      <c r="D25" s="15">
        <f t="shared" si="1"/>
        <v>1.1424110429572816</v>
      </c>
      <c r="E25" s="1">
        <f t="shared" si="2"/>
        <v>10.300416492590909</v>
      </c>
    </row>
    <row r="26" spans="1:9" ht="15.75">
      <c r="A26" s="1">
        <v>11.7</v>
      </c>
      <c r="B26" s="1">
        <v>1.1843</v>
      </c>
      <c r="C26" s="1">
        <f t="shared" si="0"/>
        <v>1.1552521188903748</v>
      </c>
      <c r="D26" s="15">
        <f t="shared" si="1"/>
        <v>1.1424110429572816</v>
      </c>
      <c r="E26" s="1">
        <f t="shared" si="2"/>
        <v>10.300416492590909</v>
      </c>
      <c r="G26" s="2" t="s">
        <v>17</v>
      </c>
      <c r="I26" s="1">
        <v>2748</v>
      </c>
    </row>
    <row r="27" spans="1:9" ht="15.75">
      <c r="A27" s="1">
        <v>11.7</v>
      </c>
      <c r="B27" s="1">
        <v>1.2243</v>
      </c>
      <c r="C27" s="1">
        <f t="shared" si="0"/>
        <v>1.1942710201447992</v>
      </c>
      <c r="D27" s="15">
        <f t="shared" si="1"/>
        <v>1.1424110429572816</v>
      </c>
      <c r="E27" s="1">
        <f t="shared" si="2"/>
        <v>10.300416492590909</v>
      </c>
      <c r="G27" s="2" t="s">
        <v>18</v>
      </c>
      <c r="I27" s="1">
        <v>1.8</v>
      </c>
    </row>
    <row r="28" spans="1:9" ht="15.75">
      <c r="A28" s="1">
        <v>11.7</v>
      </c>
      <c r="B28" s="1">
        <v>1.1843</v>
      </c>
      <c r="C28" s="1">
        <f t="shared" si="0"/>
        <v>1.1552521188903748</v>
      </c>
      <c r="D28" s="15">
        <f t="shared" si="1"/>
        <v>1.1424110429572816</v>
      </c>
      <c r="E28" s="1">
        <f t="shared" si="2"/>
        <v>10.300416492590909</v>
      </c>
      <c r="G28" s="2" t="s">
        <v>19</v>
      </c>
      <c r="I28" s="1">
        <f>B3</f>
        <v>2.2</v>
      </c>
    </row>
    <row r="29" spans="1:9" ht="15.75">
      <c r="A29" s="1">
        <v>16.25</v>
      </c>
      <c r="B29" s="1">
        <v>1.1539</v>
      </c>
      <c r="C29" s="1">
        <f t="shared" si="0"/>
        <v>1.1279897607930307</v>
      </c>
      <c r="D29" s="15">
        <f t="shared" si="1"/>
        <v>1.1494182137758668</v>
      </c>
      <c r="E29" s="1">
        <f t="shared" si="2"/>
        <v>14.258940853409188</v>
      </c>
      <c r="G29" s="2" t="s">
        <v>20</v>
      </c>
      <c r="I29" s="1">
        <f>F9/1000</f>
        <v>0.1816784084277892</v>
      </c>
    </row>
    <row r="30" spans="1:9" ht="15.75">
      <c r="A30" s="1">
        <v>16.25</v>
      </c>
      <c r="B30" s="1">
        <v>1.1539</v>
      </c>
      <c r="C30" s="1">
        <f t="shared" si="0"/>
        <v>1.1279897607930307</v>
      </c>
      <c r="D30" s="15">
        <f t="shared" si="1"/>
        <v>1.1494182137758668</v>
      </c>
      <c r="E30" s="1">
        <f t="shared" si="2"/>
        <v>14.258940853409188</v>
      </c>
      <c r="G30" s="2" t="s">
        <v>21</v>
      </c>
      <c r="I30" s="1">
        <v>15</v>
      </c>
    </row>
    <row r="31" spans="1:5" ht="15.75">
      <c r="A31" s="1">
        <v>17.7</v>
      </c>
      <c r="B31" s="1">
        <v>1.2689</v>
      </c>
      <c r="C31" s="1">
        <f aca="true" t="shared" si="3" ref="C31:C46">B31*(1+($I$26+$I$27*A31)/(1282900)+($I$28+A31*$I$29-$I$30)/400)</f>
        <v>1.241245753172315</v>
      </c>
      <c r="D31" s="15">
        <f aca="true" t="shared" si="4" ref="D31:D46">G$16+G$18*A31</f>
        <v>1.1516512682125588</v>
      </c>
      <c r="E31" s="1">
        <f t="shared" si="2"/>
        <v>15.51800255031549</v>
      </c>
    </row>
    <row r="32" spans="1:5" ht="15.75">
      <c r="A32" s="1">
        <v>22.2</v>
      </c>
      <c r="B32" s="1">
        <v>1.2069</v>
      </c>
      <c r="C32" s="1">
        <f t="shared" si="3"/>
        <v>1.1830713548155354</v>
      </c>
      <c r="D32" s="15">
        <f t="shared" si="4"/>
        <v>1.1585814371540168</v>
      </c>
      <c r="E32" s="1">
        <f aca="true" t="shared" si="5" ref="E32:E47">E31+(A32-A31)/D32</f>
        <v>19.40206270844643</v>
      </c>
    </row>
    <row r="33" spans="1:5" ht="15.75">
      <c r="A33" s="1">
        <v>27.78</v>
      </c>
      <c r="B33" s="1">
        <v>1.0149</v>
      </c>
      <c r="C33" s="1">
        <f t="shared" si="3"/>
        <v>0.9974422633787546</v>
      </c>
      <c r="D33" s="15">
        <f t="shared" si="4"/>
        <v>1.1671748466414245</v>
      </c>
      <c r="E33" s="1">
        <f t="shared" si="5"/>
        <v>24.182837427895358</v>
      </c>
    </row>
    <row r="34" spans="1:5" ht="15.75">
      <c r="A34" s="1">
        <v>28.42</v>
      </c>
      <c r="B34" s="1">
        <v>1.0715</v>
      </c>
      <c r="C34" s="1">
        <f t="shared" si="3"/>
        <v>1.0533810937778763</v>
      </c>
      <c r="D34" s="15">
        <f t="shared" si="4"/>
        <v>1.1681604706686541</v>
      </c>
      <c r="E34" s="1">
        <f t="shared" si="5"/>
        <v>24.730707361923912</v>
      </c>
    </row>
    <row r="35" spans="1:5" ht="15.75">
      <c r="A35" s="1">
        <v>29.99</v>
      </c>
      <c r="B35" s="1">
        <v>1.2388</v>
      </c>
      <c r="C35" s="1">
        <f t="shared" si="3"/>
        <v>1.2187381775329356</v>
      </c>
      <c r="D35" s="15">
        <f t="shared" si="4"/>
        <v>1.1705783296104517</v>
      </c>
      <c r="E35" s="1">
        <f t="shared" si="5"/>
        <v>26.07192474164635</v>
      </c>
    </row>
    <row r="36" spans="1:5" ht="15.75">
      <c r="A36" s="1">
        <v>34.98</v>
      </c>
      <c r="B36" s="1">
        <v>1.1878</v>
      </c>
      <c r="C36" s="1">
        <f t="shared" si="3"/>
        <v>1.1712644915590713</v>
      </c>
      <c r="D36" s="15">
        <f t="shared" si="4"/>
        <v>1.178263116947757</v>
      </c>
      <c r="E36" s="1">
        <f t="shared" si="5"/>
        <v>30.306972014386577</v>
      </c>
    </row>
    <row r="37" spans="1:5" ht="15.75">
      <c r="A37" s="1">
        <v>35.8</v>
      </c>
      <c r="B37" s="1">
        <v>1.2837</v>
      </c>
      <c r="C37" s="1">
        <f t="shared" si="3"/>
        <v>1.2663090350759818</v>
      </c>
      <c r="D37" s="15">
        <f t="shared" si="4"/>
        <v>1.179525947732645</v>
      </c>
      <c r="E37" s="1">
        <f t="shared" si="5"/>
        <v>31.00216655552936</v>
      </c>
    </row>
    <row r="38" spans="1:5" ht="15.75">
      <c r="A38" s="1">
        <v>41.24</v>
      </c>
      <c r="B38" s="1">
        <v>0.9735</v>
      </c>
      <c r="C38" s="1">
        <f t="shared" si="3"/>
        <v>0.962724258938826</v>
      </c>
      <c r="D38" s="15">
        <f t="shared" si="4"/>
        <v>1.1879037519640965</v>
      </c>
      <c r="E38" s="1">
        <f t="shared" si="5"/>
        <v>35.581662151031466</v>
      </c>
    </row>
    <row r="39" spans="1:5" ht="15.75">
      <c r="A39" s="1">
        <v>52.37</v>
      </c>
      <c r="B39" s="1">
        <v>1.3096</v>
      </c>
      <c r="C39" s="1">
        <f t="shared" si="3"/>
        <v>1.3017446871402685</v>
      </c>
      <c r="D39" s="15">
        <f t="shared" si="4"/>
        <v>1.2050443698126356</v>
      </c>
      <c r="E39" s="1">
        <f t="shared" si="5"/>
        <v>44.81783658478325</v>
      </c>
    </row>
    <row r="40" spans="1:5" ht="15.75">
      <c r="A40" s="1">
        <v>54.45</v>
      </c>
      <c r="B40" s="1">
        <v>1.3134</v>
      </c>
      <c r="C40" s="1">
        <f t="shared" si="3"/>
        <v>1.3067665321800535</v>
      </c>
      <c r="D40" s="15">
        <f t="shared" si="4"/>
        <v>1.2082476479011317</v>
      </c>
      <c r="E40" s="1">
        <f t="shared" si="5"/>
        <v>46.53933797037519</v>
      </c>
    </row>
    <row r="41" spans="1:5" ht="15.75">
      <c r="A41" s="1">
        <v>62.7</v>
      </c>
      <c r="B41" s="1">
        <v>1.2092</v>
      </c>
      <c r="C41" s="1">
        <f t="shared" si="3"/>
        <v>1.2076378164601969</v>
      </c>
      <c r="D41" s="15">
        <f t="shared" si="4"/>
        <v>1.2209529576271378</v>
      </c>
      <c r="E41" s="1">
        <f t="shared" si="5"/>
        <v>53.296355059742396</v>
      </c>
    </row>
    <row r="42" spans="1:5" ht="15.75">
      <c r="A42" s="1">
        <v>64.25</v>
      </c>
      <c r="B42" s="1">
        <v>1.2709</v>
      </c>
      <c r="C42" s="1">
        <f t="shared" si="3"/>
        <v>1.2701555876824877</v>
      </c>
      <c r="D42" s="15">
        <f t="shared" si="4"/>
        <v>1.2233400158180845</v>
      </c>
      <c r="E42" s="1">
        <f t="shared" si="5"/>
        <v>54.56337811135366</v>
      </c>
    </row>
    <row r="43" spans="1:5" ht="15.75">
      <c r="A43" s="1">
        <v>66.8</v>
      </c>
      <c r="B43" s="1">
        <v>1.1633</v>
      </c>
      <c r="C43" s="1">
        <f t="shared" si="3"/>
        <v>1.1639701088941226</v>
      </c>
      <c r="D43" s="15">
        <f t="shared" si="4"/>
        <v>1.2272671115515772</v>
      </c>
      <c r="E43" s="1">
        <f t="shared" si="5"/>
        <v>56.64116539661396</v>
      </c>
    </row>
    <row r="44" spans="1:5" ht="15.75">
      <c r="A44" s="1">
        <v>69.33</v>
      </c>
      <c r="B44" s="1">
        <v>1.3447</v>
      </c>
      <c r="C44" s="1">
        <f t="shared" si="3"/>
        <v>1.3470245923650186</v>
      </c>
      <c r="D44" s="15">
        <f t="shared" si="4"/>
        <v>1.2311634065342192</v>
      </c>
      <c r="E44" s="1">
        <f t="shared" si="5"/>
        <v>58.69613225687994</v>
      </c>
    </row>
    <row r="45" spans="1:5" ht="15.75">
      <c r="A45" s="1">
        <v>72.36</v>
      </c>
      <c r="B45" s="1">
        <v>1.1376</v>
      </c>
      <c r="C45" s="1">
        <f t="shared" si="3"/>
        <v>1.1411369944035556</v>
      </c>
      <c r="D45" s="15">
        <f t="shared" si="4"/>
        <v>1.235829720288134</v>
      </c>
      <c r="E45" s="1">
        <f t="shared" si="5"/>
        <v>61.14792634328009</v>
      </c>
    </row>
    <row r="46" spans="1:5" ht="15.75">
      <c r="A46" s="1">
        <v>72.54</v>
      </c>
      <c r="B46" s="1">
        <v>1.2748</v>
      </c>
      <c r="C46" s="1">
        <f t="shared" si="3"/>
        <v>1.2788681164326228</v>
      </c>
      <c r="D46" s="15">
        <f t="shared" si="4"/>
        <v>1.2361069270457925</v>
      </c>
      <c r="E46" s="1">
        <f t="shared" si="5"/>
        <v>61.29354481370659</v>
      </c>
    </row>
    <row r="47" spans="1:5" ht="15.75">
      <c r="A47" s="1">
        <v>75.52</v>
      </c>
      <c r="B47" s="1">
        <v>1.089</v>
      </c>
      <c r="C47" s="1">
        <f aca="true" t="shared" si="6" ref="C47:C62">B47*(1+($I$26+$I$27*A47)/(1282900)+($I$28+A47*$I$29-$I$30)/400)</f>
        <v>1.0939537144501534</v>
      </c>
      <c r="D47" s="15">
        <f aca="true" t="shared" si="7" ref="D47:D62">G$16+G$18*A47</f>
        <v>1.2406962389225802</v>
      </c>
      <c r="E47" s="1">
        <f t="shared" si="5"/>
        <v>63.69542200694111</v>
      </c>
    </row>
    <row r="48" spans="1:5" ht="15.75">
      <c r="A48" s="1">
        <v>77.05</v>
      </c>
      <c r="B48" s="1">
        <v>1.4811</v>
      </c>
      <c r="C48" s="1">
        <f t="shared" si="6"/>
        <v>1.488869749941867</v>
      </c>
      <c r="D48" s="15">
        <f t="shared" si="7"/>
        <v>1.2430524963626757</v>
      </c>
      <c r="E48" s="1">
        <f aca="true" t="shared" si="8" ref="E48:E63">E47+(A48-A47)/D48</f>
        <v>64.9262630249005</v>
      </c>
    </row>
    <row r="49" spans="1:5" ht="15.75">
      <c r="A49" s="1">
        <v>77.1</v>
      </c>
      <c r="B49" s="1">
        <v>1.3224</v>
      </c>
      <c r="C49" s="1">
        <f t="shared" si="6"/>
        <v>1.3293673447393737</v>
      </c>
      <c r="D49" s="15">
        <f t="shared" si="7"/>
        <v>1.2431294982398031</v>
      </c>
      <c r="E49" s="1">
        <f t="shared" si="8"/>
        <v>64.96648409605262</v>
      </c>
    </row>
    <row r="50" spans="1:5" ht="15.75">
      <c r="A50" s="1">
        <v>78.27</v>
      </c>
      <c r="B50" s="1">
        <v>1.3093</v>
      </c>
      <c r="C50" s="1">
        <f t="shared" si="6"/>
        <v>1.3168962482052806</v>
      </c>
      <c r="D50" s="15">
        <f t="shared" si="7"/>
        <v>1.2449313421645822</v>
      </c>
      <c r="E50" s="1">
        <f t="shared" si="8"/>
        <v>65.90629495981135</v>
      </c>
    </row>
    <row r="51" spans="1:5" ht="15.75">
      <c r="A51" s="1">
        <v>78.76</v>
      </c>
      <c r="B51" s="1">
        <v>1.2244</v>
      </c>
      <c r="C51" s="1">
        <f t="shared" si="6"/>
        <v>1.231777017941439</v>
      </c>
      <c r="D51" s="15">
        <f t="shared" si="7"/>
        <v>1.2456859605604298</v>
      </c>
      <c r="E51" s="1">
        <f t="shared" si="8"/>
        <v>66.2996525278613</v>
      </c>
    </row>
    <row r="52" spans="1:5" ht="15.75">
      <c r="A52" s="1">
        <v>88.61</v>
      </c>
      <c r="B52" s="1">
        <v>1.2218</v>
      </c>
      <c r="C52" s="1">
        <f t="shared" si="6"/>
        <v>1.234644364987885</v>
      </c>
      <c r="D52" s="15">
        <f t="shared" si="7"/>
        <v>1.2608553303545098</v>
      </c>
      <c r="E52" s="1">
        <f t="shared" si="8"/>
        <v>74.11180969043642</v>
      </c>
    </row>
    <row r="53" spans="1:5" ht="15.75">
      <c r="A53" s="1">
        <v>89.36</v>
      </c>
      <c r="B53" s="1">
        <v>1.3185</v>
      </c>
      <c r="C53" s="1">
        <f t="shared" si="6"/>
        <v>1.3328114695247746</v>
      </c>
      <c r="D53" s="15">
        <f t="shared" si="7"/>
        <v>1.2620103585114195</v>
      </c>
      <c r="E53" s="1">
        <f t="shared" si="8"/>
        <v>74.70609958270374</v>
      </c>
    </row>
    <row r="54" spans="1:5" ht="15.75">
      <c r="A54" s="1">
        <v>90.82</v>
      </c>
      <c r="B54" s="1">
        <v>1.2472</v>
      </c>
      <c r="C54" s="1">
        <f t="shared" si="6"/>
        <v>1.2615671597346358</v>
      </c>
      <c r="D54" s="15">
        <f t="shared" si="7"/>
        <v>1.2642588133235368</v>
      </c>
      <c r="E54" s="1">
        <f t="shared" si="8"/>
        <v>75.86092641453091</v>
      </c>
    </row>
    <row r="55" spans="1:5" ht="15.75">
      <c r="A55" s="1">
        <v>98.87</v>
      </c>
      <c r="B55" s="1">
        <v>1.3056</v>
      </c>
      <c r="C55" s="1">
        <f t="shared" si="6"/>
        <v>1.3254282832838071</v>
      </c>
      <c r="D55" s="15">
        <f t="shared" si="7"/>
        <v>1.2766561155410339</v>
      </c>
      <c r="E55" s="1">
        <f t="shared" si="8"/>
        <v>82.1664615559096</v>
      </c>
    </row>
    <row r="56" spans="1:5" ht="15.75">
      <c r="A56" s="1">
        <v>116.6</v>
      </c>
      <c r="B56" s="1">
        <v>1.2746</v>
      </c>
      <c r="C56" s="1">
        <f t="shared" si="6"/>
        <v>1.3042534111232105</v>
      </c>
      <c r="D56" s="15">
        <f t="shared" si="7"/>
        <v>1.3039609811703778</v>
      </c>
      <c r="E56" s="1">
        <f t="shared" si="8"/>
        <v>95.7634941788385</v>
      </c>
    </row>
    <row r="57" spans="1:5" ht="15.75">
      <c r="A57" s="1">
        <v>116.65</v>
      </c>
      <c r="B57" s="1">
        <v>1.2534</v>
      </c>
      <c r="C57" s="1">
        <f t="shared" si="6"/>
        <v>1.2825887481442337</v>
      </c>
      <c r="D57" s="15">
        <f t="shared" si="7"/>
        <v>1.3040379830475053</v>
      </c>
      <c r="E57" s="1">
        <f t="shared" si="8"/>
        <v>95.8018366202781</v>
      </c>
    </row>
    <row r="58" spans="1:5" ht="15.75">
      <c r="A58" s="1">
        <v>126.61</v>
      </c>
      <c r="B58" s="1">
        <v>1.5972</v>
      </c>
      <c r="C58" s="1">
        <f t="shared" si="6"/>
        <v>1.6416427656946515</v>
      </c>
      <c r="D58" s="15">
        <f t="shared" si="7"/>
        <v>1.3193767569712653</v>
      </c>
      <c r="E58" s="1">
        <f t="shared" si="8"/>
        <v>103.35085546373868</v>
      </c>
    </row>
    <row r="59" spans="1:5" ht="15.75">
      <c r="A59" s="1">
        <v>136.3</v>
      </c>
      <c r="B59" s="1">
        <v>1.5555</v>
      </c>
      <c r="C59" s="1">
        <f t="shared" si="6"/>
        <v>1.6056495972729525</v>
      </c>
      <c r="D59" s="15">
        <f t="shared" si="7"/>
        <v>1.334299720758538</v>
      </c>
      <c r="E59" s="1">
        <f t="shared" si="8"/>
        <v>110.61309186328715</v>
      </c>
    </row>
    <row r="60" spans="1:5" ht="15.75">
      <c r="A60" s="1">
        <v>136.31</v>
      </c>
      <c r="B60" s="1">
        <v>1.4719</v>
      </c>
      <c r="C60" s="1">
        <f t="shared" si="6"/>
        <v>1.519361024334018</v>
      </c>
      <c r="D60" s="15">
        <f t="shared" si="7"/>
        <v>1.3343151211339634</v>
      </c>
      <c r="E60" s="1">
        <f t="shared" si="8"/>
        <v>110.62058634479426</v>
      </c>
    </row>
    <row r="61" spans="1:5" ht="15.75">
      <c r="A61" s="1">
        <v>140.57</v>
      </c>
      <c r="B61" s="1">
        <v>1.1355</v>
      </c>
      <c r="C61" s="1">
        <f t="shared" si="6"/>
        <v>1.1743177333312125</v>
      </c>
      <c r="D61" s="15">
        <f t="shared" si="7"/>
        <v>1.3408756810652103</v>
      </c>
      <c r="E61" s="1">
        <f t="shared" si="8"/>
        <v>113.79761465558873</v>
      </c>
    </row>
    <row r="62" spans="1:5" ht="15.75">
      <c r="A62" s="1">
        <v>141</v>
      </c>
      <c r="B62" s="1">
        <v>1.3981</v>
      </c>
      <c r="C62" s="1">
        <f t="shared" si="6"/>
        <v>1.4461687667429102</v>
      </c>
      <c r="D62" s="15">
        <f t="shared" si="7"/>
        <v>1.3415378972085052</v>
      </c>
      <c r="E62" s="1">
        <f t="shared" si="8"/>
        <v>114.1181423133573</v>
      </c>
    </row>
    <row r="63" spans="1:5" ht="15.75">
      <c r="A63" s="1">
        <v>207.22</v>
      </c>
      <c r="B63" s="1">
        <v>1.4037</v>
      </c>
      <c r="C63" s="1">
        <f aca="true" t="shared" si="9" ref="C63:C78">B63*(1+($I$26+$I$27*A63)/(1282900)+($I$28+A63*$I$29-$I$30)/400)</f>
        <v>1.49431061190827</v>
      </c>
      <c r="D63" s="15">
        <f aca="true" t="shared" si="10" ref="D63:D78">G$16+G$18*A63</f>
        <v>1.4435191832759147</v>
      </c>
      <c r="E63" s="1">
        <f t="shared" si="8"/>
        <v>159.9921429966878</v>
      </c>
    </row>
    <row r="64" spans="1:5" ht="15.75">
      <c r="A64" s="1">
        <v>219.53</v>
      </c>
      <c r="B64" s="1">
        <v>1.08</v>
      </c>
      <c r="C64" s="1">
        <f t="shared" si="9"/>
        <v>1.1557724659561044</v>
      </c>
      <c r="D64" s="15">
        <f t="shared" si="10"/>
        <v>1.4624770454246583</v>
      </c>
      <c r="E64" s="1">
        <f aca="true" t="shared" si="11" ref="E64:E79">E63+(A64-A63)/D64</f>
        <v>168.4093691258169</v>
      </c>
    </row>
    <row r="65" spans="1:5" ht="15.75">
      <c r="A65" s="1">
        <v>219.53</v>
      </c>
      <c r="B65" s="1">
        <v>1.08</v>
      </c>
      <c r="C65" s="1">
        <f t="shared" si="9"/>
        <v>1.1557724659561044</v>
      </c>
      <c r="D65" s="15">
        <f t="shared" si="10"/>
        <v>1.4624770454246583</v>
      </c>
      <c r="E65" s="1">
        <f t="shared" si="11"/>
        <v>168.4093691258169</v>
      </c>
    </row>
    <row r="66" spans="1:5" ht="15.75">
      <c r="A66" s="1">
        <v>226.3</v>
      </c>
      <c r="B66" s="1">
        <v>1.1833</v>
      </c>
      <c r="C66" s="1">
        <f t="shared" si="9"/>
        <v>1.2699697394529832</v>
      </c>
      <c r="D66" s="15">
        <f t="shared" si="10"/>
        <v>1.472903099587696</v>
      </c>
      <c r="E66" s="1">
        <f t="shared" si="11"/>
        <v>173.00573395246104</v>
      </c>
    </row>
    <row r="67" spans="1:5" ht="15.75">
      <c r="A67" s="1">
        <v>229.35</v>
      </c>
      <c r="B67" s="1">
        <v>0.9621</v>
      </c>
      <c r="C67" s="1">
        <f t="shared" si="9"/>
        <v>1.0339050575493736</v>
      </c>
      <c r="D67" s="15">
        <f t="shared" si="10"/>
        <v>1.477600214092462</v>
      </c>
      <c r="E67" s="1">
        <f t="shared" si="11"/>
        <v>175.06989174758783</v>
      </c>
    </row>
    <row r="68" spans="1:5" ht="15.75">
      <c r="A68" s="1">
        <v>231.85</v>
      </c>
      <c r="B68" s="1">
        <v>1.2288</v>
      </c>
      <c r="C68" s="1">
        <f t="shared" si="9"/>
        <v>1.321909458759412</v>
      </c>
      <c r="D68" s="15">
        <f t="shared" si="10"/>
        <v>1.4814503079488275</v>
      </c>
      <c r="E68" s="1">
        <f t="shared" si="11"/>
        <v>176.75742725693706</v>
      </c>
    </row>
    <row r="69" spans="1:5" ht="15.75">
      <c r="A69" s="1">
        <v>240.8</v>
      </c>
      <c r="B69" s="1">
        <v>1.4614</v>
      </c>
      <c r="C69" s="1">
        <f t="shared" si="9"/>
        <v>1.578093204149016</v>
      </c>
      <c r="D69" s="15">
        <f t="shared" si="10"/>
        <v>1.4952336439546159</v>
      </c>
      <c r="E69" s="1">
        <f t="shared" si="11"/>
        <v>182.74311386597358</v>
      </c>
    </row>
    <row r="70" spans="1:5" ht="15.75">
      <c r="A70" s="1">
        <v>243.3</v>
      </c>
      <c r="B70" s="1">
        <v>1.3044</v>
      </c>
      <c r="C70" s="1">
        <f t="shared" si="9"/>
        <v>1.4100424182962605</v>
      </c>
      <c r="D70" s="15">
        <f t="shared" si="10"/>
        <v>1.4990837378109814</v>
      </c>
      <c r="E70" s="1">
        <f t="shared" si="11"/>
        <v>184.41079922399808</v>
      </c>
    </row>
    <row r="71" spans="1:5" ht="15.75">
      <c r="A71" s="1">
        <v>247.3</v>
      </c>
      <c r="B71" s="1">
        <v>1.2674</v>
      </c>
      <c r="C71" s="1">
        <f t="shared" si="9"/>
        <v>1.3723555200527275</v>
      </c>
      <c r="D71" s="15">
        <f t="shared" si="10"/>
        <v>1.5052438879811663</v>
      </c>
      <c r="E71" s="1">
        <f t="shared" si="11"/>
        <v>187.06817590025537</v>
      </c>
    </row>
    <row r="72" spans="1:5" ht="15.75">
      <c r="A72" s="1">
        <v>250.9</v>
      </c>
      <c r="B72" s="1">
        <v>1.1481</v>
      </c>
      <c r="C72" s="1">
        <f t="shared" si="9"/>
        <v>1.245059150872059</v>
      </c>
      <c r="D72" s="15">
        <f t="shared" si="10"/>
        <v>1.5107880231343325</v>
      </c>
      <c r="E72" s="1">
        <f t="shared" si="11"/>
        <v>189.45103831700348</v>
      </c>
    </row>
    <row r="73" spans="1:5" ht="15.75">
      <c r="A73" s="1">
        <v>255.23</v>
      </c>
      <c r="B73" s="1">
        <v>1.2579</v>
      </c>
      <c r="C73" s="1">
        <f t="shared" si="9"/>
        <v>1.3666134770346823</v>
      </c>
      <c r="D73" s="15">
        <f t="shared" si="10"/>
        <v>1.5174563856935577</v>
      </c>
      <c r="E73" s="1">
        <f t="shared" si="11"/>
        <v>192.30449759321255</v>
      </c>
    </row>
    <row r="74" spans="1:5" ht="15.75">
      <c r="A74" s="1">
        <v>260.1</v>
      </c>
      <c r="B74" s="1">
        <v>1.2053</v>
      </c>
      <c r="C74" s="1">
        <f t="shared" si="9"/>
        <v>1.312141824779673</v>
      </c>
      <c r="D74" s="15">
        <f t="shared" si="10"/>
        <v>1.5249563685257577</v>
      </c>
      <c r="E74" s="1">
        <f t="shared" si="11"/>
        <v>195.49803158573462</v>
      </c>
    </row>
    <row r="75" spans="1:5" ht="15.75">
      <c r="A75" s="1">
        <v>278.2</v>
      </c>
      <c r="B75" s="1">
        <v>1.5066</v>
      </c>
      <c r="C75" s="1">
        <f t="shared" si="9"/>
        <v>1.6525740061127203</v>
      </c>
      <c r="D75" s="15">
        <f t="shared" si="10"/>
        <v>1.5528310480458438</v>
      </c>
      <c r="E75" s="1">
        <f t="shared" si="11"/>
        <v>207.15416122248928</v>
      </c>
    </row>
    <row r="76" spans="1:5" ht="15.75">
      <c r="A76" s="1">
        <v>281</v>
      </c>
      <c r="B76" s="1">
        <v>1.6769</v>
      </c>
      <c r="C76" s="1">
        <f t="shared" si="9"/>
        <v>1.8415135037543848</v>
      </c>
      <c r="D76" s="15">
        <f t="shared" si="10"/>
        <v>1.557143153164973</v>
      </c>
      <c r="E76" s="1">
        <f t="shared" si="11"/>
        <v>208.95232601826214</v>
      </c>
    </row>
    <row r="77" spans="1:5" ht="15.75">
      <c r="A77" s="1">
        <v>306.8</v>
      </c>
      <c r="B77" s="1">
        <v>1.3215</v>
      </c>
      <c r="C77" s="1">
        <f t="shared" si="9"/>
        <v>1.4667590467282434</v>
      </c>
      <c r="D77" s="15">
        <f t="shared" si="10"/>
        <v>1.596876121762665</v>
      </c>
      <c r="E77" s="1">
        <f t="shared" si="11"/>
        <v>225.10887044170897</v>
      </c>
    </row>
    <row r="78" spans="1:5" ht="15.75">
      <c r="A78" s="1">
        <v>307.87</v>
      </c>
      <c r="B78" s="1">
        <v>1.5931</v>
      </c>
      <c r="C78" s="1">
        <f t="shared" si="9"/>
        <v>1.7689898927431036</v>
      </c>
      <c r="D78" s="15">
        <f t="shared" si="10"/>
        <v>1.5985239619331895</v>
      </c>
      <c r="E78" s="1">
        <f t="shared" si="11"/>
        <v>225.77823794916003</v>
      </c>
    </row>
    <row r="79" spans="1:5" ht="15.75">
      <c r="A79" s="1">
        <v>347.07</v>
      </c>
      <c r="B79" s="1">
        <v>1.0952</v>
      </c>
      <c r="C79" s="1">
        <f aca="true" t="shared" si="12" ref="C79:C84">B79*(1+($I$26+$I$27*A79)/(1282900)+($I$28+A79*$I$29-$I$30)/400)</f>
        <v>1.2356777981814793</v>
      </c>
      <c r="D79" s="15">
        <f aca="true" t="shared" si="13" ref="D79:D84">G$16+G$18*A79</f>
        <v>1.6588934336010004</v>
      </c>
      <c r="E79" s="1">
        <f t="shared" si="11"/>
        <v>249.40844782641994</v>
      </c>
    </row>
    <row r="80" spans="1:5" ht="15.75">
      <c r="A80" s="1">
        <v>351.15</v>
      </c>
      <c r="B80" s="1">
        <v>1.5977</v>
      </c>
      <c r="C80" s="1">
        <f t="shared" si="12"/>
        <v>1.8056017401729874</v>
      </c>
      <c r="D80" s="15">
        <f t="shared" si="13"/>
        <v>1.665176786774589</v>
      </c>
      <c r="E80" s="1">
        <f>E79+(A80-A79)/D80</f>
        <v>251.85863811997</v>
      </c>
    </row>
    <row r="81" spans="1:5" ht="15.75">
      <c r="A81" s="1">
        <v>389.7</v>
      </c>
      <c r="B81" s="1">
        <v>1.5013</v>
      </c>
      <c r="C81" s="1">
        <f t="shared" si="12"/>
        <v>1.723025478023631</v>
      </c>
      <c r="D81" s="15">
        <f t="shared" si="13"/>
        <v>1.724545234039745</v>
      </c>
      <c r="E81" s="1">
        <f>E80+(A81-A80)/D81</f>
        <v>274.2123573724924</v>
      </c>
    </row>
    <row r="82" spans="1:5" ht="15.75">
      <c r="A82" s="1">
        <v>397.35</v>
      </c>
      <c r="B82" s="1">
        <v>1.8251</v>
      </c>
      <c r="C82" s="1">
        <f t="shared" si="12"/>
        <v>2.101008253770986</v>
      </c>
      <c r="D82" s="15">
        <f t="shared" si="13"/>
        <v>1.7363265212402235</v>
      </c>
      <c r="E82" s="1">
        <f>E81+(A82-A81)/D82</f>
        <v>278.61821071080107</v>
      </c>
    </row>
    <row r="83" spans="1:5" ht="15.75">
      <c r="A83" s="1">
        <v>397.35</v>
      </c>
      <c r="B83" s="1">
        <v>1.9438</v>
      </c>
      <c r="C83" s="1">
        <f t="shared" si="12"/>
        <v>2.2376526457071084</v>
      </c>
      <c r="D83" s="15">
        <f t="shared" si="13"/>
        <v>1.7363265212402235</v>
      </c>
      <c r="E83" s="1">
        <f>E82+(A83-A82)/D83</f>
        <v>278.61821071080107</v>
      </c>
    </row>
    <row r="84" spans="1:5" ht="15.75">
      <c r="A84" s="1">
        <v>433.29</v>
      </c>
      <c r="B84" s="1">
        <v>1.5604</v>
      </c>
      <c r="C84" s="1">
        <f t="shared" si="12"/>
        <v>1.8218427615652666</v>
      </c>
      <c r="D84" s="15">
        <f t="shared" si="13"/>
        <v>1.7916754705193338</v>
      </c>
      <c r="E84" s="1">
        <f>E83+(A84-A83)/D84</f>
        <v>298.67764702690044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</v>
      </c>
      <c r="C3" s="1">
        <v>0</v>
      </c>
      <c r="F3" s="4">
        <f>1000*1/SLOPE(C3:C9,B3:B9)</f>
        <v>121.01069609386715</v>
      </c>
      <c r="G3" s="1">
        <f>INTERCEPT(B4:B9,A4:A9)</f>
        <v>1.8247518089725228</v>
      </c>
    </row>
    <row r="4" spans="1:9" ht="15.75">
      <c r="A4" s="1">
        <v>29.9</v>
      </c>
      <c r="B4" s="1">
        <v>5.4</v>
      </c>
      <c r="C4" s="1">
        <f>LN($G$16+$G$18*A4)/$G$18-LN($G$16)/$G$18</f>
        <v>28.002130767676682</v>
      </c>
      <c r="E4" s="5">
        <f>1000*1/SLOPE(C3:C4,B3:B4)</f>
        <v>114.27701793657126</v>
      </c>
      <c r="F4" s="5" t="s">
        <v>7</v>
      </c>
      <c r="I4" s="6">
        <f>SLOPE(E4:E9,A4:A9)*1000</f>
        <v>1346.287905341313</v>
      </c>
    </row>
    <row r="5" spans="1:9" ht="15.75">
      <c r="A5" s="1">
        <v>48.9</v>
      </c>
      <c r="B5" s="1">
        <v>7.4</v>
      </c>
      <c r="C5" s="1">
        <f>LN($G$16+$G$18*A5)/$G$18-LN($G$16)/$G$18</f>
        <v>45.30359623211046</v>
      </c>
      <c r="E5" s="5">
        <f>1000*1/SLOPE(C4:C5,B4:B5)</f>
        <v>115.59714430614846</v>
      </c>
      <c r="F5" s="7">
        <f>CORREL(C3:C9,B3:B9)</f>
        <v>0.9982598649715978</v>
      </c>
      <c r="I5" s="6"/>
    </row>
    <row r="6" spans="1:5" ht="15.75">
      <c r="A6" s="1">
        <v>59.9</v>
      </c>
      <c r="B6" s="1">
        <v>8.97</v>
      </c>
      <c r="C6" s="1">
        <f>LN($G$16+$G$18*A6)/$G$18-LN($G$16)/$G$18</f>
        <v>55.153081937350656</v>
      </c>
      <c r="E6" s="5">
        <f>1000*1/SLOPE(C5:C6,B5:B6)</f>
        <v>159.39918560059743</v>
      </c>
    </row>
    <row r="7" ht="15.75">
      <c r="F7" s="8"/>
    </row>
    <row r="8" ht="15.75">
      <c r="F8" s="4" t="s">
        <v>8</v>
      </c>
    </row>
    <row r="9" ht="15.75">
      <c r="F9" s="4">
        <f>1000*SLOPE(B3:B9,A3:A9)</f>
        <v>111.18442490396998</v>
      </c>
    </row>
    <row r="10" ht="15.75">
      <c r="F10" s="5" t="s">
        <v>9</v>
      </c>
    </row>
    <row r="11" ht="15.75">
      <c r="F11" s="7">
        <f>CORREL(B3:B9,A3:A9)</f>
        <v>0.9986712493544788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7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5">
        <f>G$16+G$18*A14</f>
        <v>1.049336845280839</v>
      </c>
      <c r="E14" s="1">
        <v>0</v>
      </c>
    </row>
    <row r="15" spans="1:7" ht="15.75">
      <c r="A15" s="1">
        <v>0.35</v>
      </c>
      <c r="B15" s="1">
        <v>1.0813</v>
      </c>
      <c r="C15" s="1">
        <f aca="true" t="shared" si="0" ref="C15:C30">B15*(1+($I$26+$I$27*A15)/(1282900)+($I$28+A15*$I$29-$I$30)/400)</f>
        <v>1.0486128957920122</v>
      </c>
      <c r="D15" s="15">
        <f aca="true" t="shared" si="1" ref="D15:D30">G$16+G$18*A15</f>
        <v>1.0497710423517999</v>
      </c>
      <c r="E15" s="1">
        <f>E14+(A15-A14)/D15</f>
        <v>0.3334060341537863</v>
      </c>
      <c r="G15" s="2" t="s">
        <v>14</v>
      </c>
    </row>
    <row r="16" spans="1:7" ht="15.75">
      <c r="A16" s="1">
        <v>1</v>
      </c>
      <c r="B16" s="1">
        <v>1.0255</v>
      </c>
      <c r="C16" s="1">
        <f t="shared" si="0"/>
        <v>0.9946859162452772</v>
      </c>
      <c r="D16" s="15">
        <f t="shared" si="1"/>
        <v>1.0505774083407273</v>
      </c>
      <c r="E16" s="1">
        <f aca="true" t="shared" si="2" ref="E16:E31">E15+(A16-A15)/D16</f>
        <v>0.9521134181499873</v>
      </c>
      <c r="G16" s="1">
        <f>INTERCEPT(C14:C999,A14:A999)</f>
        <v>1.049336845280839</v>
      </c>
    </row>
    <row r="17" spans="1:7" ht="15.75">
      <c r="A17" s="1">
        <v>3.9</v>
      </c>
      <c r="B17" s="1">
        <v>1.3135</v>
      </c>
      <c r="C17" s="1">
        <f t="shared" si="0"/>
        <v>1.275096271520409</v>
      </c>
      <c r="D17" s="15">
        <f t="shared" si="1"/>
        <v>1.0541750412144033</v>
      </c>
      <c r="E17" s="1">
        <f t="shared" si="2"/>
        <v>3.703079706119789</v>
      </c>
      <c r="G17" s="2" t="s">
        <v>15</v>
      </c>
    </row>
    <row r="18" spans="1:7" ht="15.75">
      <c r="A18" s="1">
        <v>5.4</v>
      </c>
      <c r="B18" s="1">
        <v>1.2008</v>
      </c>
      <c r="C18" s="1">
        <f t="shared" si="0"/>
        <v>1.1661945518051888</v>
      </c>
      <c r="D18" s="15">
        <f t="shared" si="1"/>
        <v>1.0560358858042358</v>
      </c>
      <c r="E18" s="1">
        <f t="shared" si="2"/>
        <v>5.123485982235737</v>
      </c>
      <c r="G18" s="13">
        <f>SLOPE(C14:C999,A14:A999)</f>
        <v>0.0012405630598883294</v>
      </c>
    </row>
    <row r="19" spans="1:5" ht="15.75">
      <c r="A19" s="1">
        <v>5.5</v>
      </c>
      <c r="B19" s="1">
        <v>1.1343</v>
      </c>
      <c r="C19" s="1">
        <f t="shared" si="0"/>
        <v>1.1016426810389992</v>
      </c>
      <c r="D19" s="15">
        <f t="shared" si="1"/>
        <v>1.0561599421102248</v>
      </c>
      <c r="E19" s="1">
        <f t="shared" si="2"/>
        <v>5.218168611270311</v>
      </c>
    </row>
    <row r="20" spans="1:5" ht="15.75">
      <c r="A20" s="1">
        <v>8.5</v>
      </c>
      <c r="B20" s="1">
        <v>1.1121</v>
      </c>
      <c r="C20" s="1">
        <f t="shared" si="0"/>
        <v>1.0810138776843954</v>
      </c>
      <c r="D20" s="15">
        <f t="shared" si="1"/>
        <v>1.0598816312898898</v>
      </c>
      <c r="E20" s="1">
        <f t="shared" si="2"/>
        <v>8.048673369003456</v>
      </c>
    </row>
    <row r="21" spans="1:5" ht="15.75">
      <c r="A21" s="1">
        <v>9.9</v>
      </c>
      <c r="B21" s="1">
        <v>1.1976</v>
      </c>
      <c r="C21" s="1">
        <f t="shared" si="0"/>
        <v>1.1645923207084286</v>
      </c>
      <c r="D21" s="15">
        <f t="shared" si="1"/>
        <v>1.0616184195737335</v>
      </c>
      <c r="E21" s="1">
        <f t="shared" si="2"/>
        <v>9.367414617447634</v>
      </c>
    </row>
    <row r="22" spans="1:5" ht="15.75">
      <c r="A22" s="1">
        <v>14.9</v>
      </c>
      <c r="B22" s="1">
        <v>1.0636</v>
      </c>
      <c r="C22" s="1">
        <f t="shared" si="0"/>
        <v>1.0357712231789022</v>
      </c>
      <c r="D22" s="15">
        <f t="shared" si="1"/>
        <v>1.067821234873175</v>
      </c>
      <c r="E22" s="1">
        <f t="shared" si="2"/>
        <v>14.049846317350895</v>
      </c>
    </row>
    <row r="23" spans="1:5" ht="15.75">
      <c r="A23" s="1">
        <v>19.4</v>
      </c>
      <c r="B23" s="1">
        <v>1.0705</v>
      </c>
      <c r="C23" s="1">
        <f t="shared" si="0"/>
        <v>1.0438364536083193</v>
      </c>
      <c r="D23" s="15">
        <f t="shared" si="1"/>
        <v>1.0734037686426725</v>
      </c>
      <c r="E23" s="1">
        <f t="shared" si="2"/>
        <v>18.242117791942682</v>
      </c>
    </row>
    <row r="24" spans="1:7" ht="15.75">
      <c r="A24" s="1">
        <v>22.9</v>
      </c>
      <c r="B24" s="1">
        <v>1.366</v>
      </c>
      <c r="C24" s="1">
        <f t="shared" si="0"/>
        <v>1.3333119086084753</v>
      </c>
      <c r="D24" s="15">
        <f t="shared" si="1"/>
        <v>1.0777457393522816</v>
      </c>
      <c r="E24" s="1">
        <f t="shared" si="2"/>
        <v>21.48963700932644</v>
      </c>
      <c r="G24" s="14" t="s">
        <v>16</v>
      </c>
    </row>
    <row r="25" spans="1:5" ht="15.75">
      <c r="A25" s="1">
        <v>28.54</v>
      </c>
      <c r="B25" s="1">
        <v>1.0943</v>
      </c>
      <c r="C25" s="1">
        <f t="shared" si="0"/>
        <v>1.0698378262893187</v>
      </c>
      <c r="D25" s="15">
        <f t="shared" si="1"/>
        <v>1.0847425150100518</v>
      </c>
      <c r="E25" s="1">
        <f t="shared" si="2"/>
        <v>26.68902757617238</v>
      </c>
    </row>
    <row r="26" spans="1:9" ht="15.75">
      <c r="A26" s="1">
        <v>32.32</v>
      </c>
      <c r="B26" s="1">
        <v>1.2014</v>
      </c>
      <c r="C26" s="1">
        <f t="shared" si="0"/>
        <v>1.1758123682502362</v>
      </c>
      <c r="D26" s="15">
        <f t="shared" si="1"/>
        <v>1.0894318433764298</v>
      </c>
      <c r="E26" s="1">
        <f t="shared" si="2"/>
        <v>30.158726046050777</v>
      </c>
      <c r="G26" s="2" t="s">
        <v>17</v>
      </c>
      <c r="I26" s="1">
        <v>2146</v>
      </c>
    </row>
    <row r="27" spans="1:9" ht="15.75">
      <c r="A27" s="1">
        <v>36.78</v>
      </c>
      <c r="B27" s="1">
        <v>1.0559</v>
      </c>
      <c r="C27" s="1">
        <f t="shared" si="0"/>
        <v>1.0347268666587253</v>
      </c>
      <c r="D27" s="15">
        <f t="shared" si="1"/>
        <v>1.0949647546235317</v>
      </c>
      <c r="E27" s="1">
        <f t="shared" si="2"/>
        <v>34.23191651283747</v>
      </c>
      <c r="G27" s="2" t="s">
        <v>18</v>
      </c>
      <c r="I27" s="1">
        <v>1.8</v>
      </c>
    </row>
    <row r="28" spans="1:9" ht="15.75">
      <c r="A28" s="1">
        <v>41.89</v>
      </c>
      <c r="B28" s="1">
        <v>1.3739</v>
      </c>
      <c r="C28" s="1">
        <f t="shared" si="0"/>
        <v>1.348311574369145</v>
      </c>
      <c r="D28" s="15">
        <f t="shared" si="1"/>
        <v>1.101304031859561</v>
      </c>
      <c r="E28" s="1">
        <f t="shared" si="2"/>
        <v>38.871870469395425</v>
      </c>
      <c r="G28" s="2" t="s">
        <v>19</v>
      </c>
      <c r="I28" s="1">
        <f>B3</f>
        <v>2.2</v>
      </c>
    </row>
    <row r="29" spans="1:9" ht="15.75">
      <c r="A29" s="1">
        <v>46.4</v>
      </c>
      <c r="B29" s="1">
        <v>1.0584</v>
      </c>
      <c r="C29" s="1">
        <f t="shared" si="0"/>
        <v>1.0400211680909934</v>
      </c>
      <c r="D29" s="15">
        <f t="shared" si="1"/>
        <v>1.1068989712596573</v>
      </c>
      <c r="E29" s="1">
        <f t="shared" si="2"/>
        <v>42.94631639183367</v>
      </c>
      <c r="G29" s="2" t="s">
        <v>20</v>
      </c>
      <c r="I29" s="1">
        <f>F9/1000</f>
        <v>0.11118442490396999</v>
      </c>
    </row>
    <row r="30" spans="1:9" ht="15.75">
      <c r="A30" s="1">
        <v>47.8</v>
      </c>
      <c r="B30" s="1">
        <v>1.2542</v>
      </c>
      <c r="C30" s="1">
        <f t="shared" si="0"/>
        <v>1.232911683541355</v>
      </c>
      <c r="D30" s="15">
        <f t="shared" si="1"/>
        <v>1.108635759543501</v>
      </c>
      <c r="E30" s="1">
        <f t="shared" si="2"/>
        <v>44.2091297080634</v>
      </c>
      <c r="G30" s="2" t="s">
        <v>21</v>
      </c>
      <c r="I30" s="1">
        <v>15</v>
      </c>
    </row>
    <row r="31" spans="1:5" ht="15.75">
      <c r="A31" s="1">
        <v>51.35</v>
      </c>
      <c r="B31" s="1">
        <v>1.0826</v>
      </c>
      <c r="C31" s="1">
        <f aca="true" t="shared" si="3" ref="C31:C46">B31*(1+($I$26+$I$27*A31)/(1282900)+($I$28+A31*$I$29-$I$30)/400)</f>
        <v>1.0652980176603462</v>
      </c>
      <c r="D31" s="15">
        <f aca="true" t="shared" si="4" ref="D31:D46">G$16+G$18*A31</f>
        <v>1.1130397584061047</v>
      </c>
      <c r="E31" s="1">
        <f t="shared" si="2"/>
        <v>47.39859349243322</v>
      </c>
    </row>
    <row r="32" spans="1:5" ht="15.75">
      <c r="A32" s="1">
        <v>55.9</v>
      </c>
      <c r="B32" s="1">
        <v>0.9587</v>
      </c>
      <c r="C32" s="1">
        <f t="shared" si="3"/>
        <v>0.9445967825797702</v>
      </c>
      <c r="D32" s="15">
        <f t="shared" si="4"/>
        <v>1.1186843203285965</v>
      </c>
      <c r="E32" s="1">
        <f aca="true" t="shared" si="5" ref="E32:E47">E31+(A32-A31)/D32</f>
        <v>51.46587138067921</v>
      </c>
    </row>
    <row r="33" spans="1:5" ht="15.75">
      <c r="A33" s="1">
        <v>68.98</v>
      </c>
      <c r="B33" s="1">
        <v>1.1072</v>
      </c>
      <c r="C33" s="1">
        <f t="shared" si="3"/>
        <v>1.0949580334390823</v>
      </c>
      <c r="D33" s="15">
        <f t="shared" si="4"/>
        <v>1.1349108851519358</v>
      </c>
      <c r="E33" s="1">
        <f t="shared" si="5"/>
        <v>62.99100535474355</v>
      </c>
    </row>
    <row r="34" spans="1:5" ht="15.75">
      <c r="A34" s="1">
        <v>69.07</v>
      </c>
      <c r="B34" s="1">
        <v>1.4359</v>
      </c>
      <c r="C34" s="1">
        <f t="shared" si="3"/>
        <v>1.4200598021226367</v>
      </c>
      <c r="D34" s="15">
        <f t="shared" si="4"/>
        <v>1.1350225358273258</v>
      </c>
      <c r="E34" s="1">
        <f t="shared" si="5"/>
        <v>63.07029893452643</v>
      </c>
    </row>
    <row r="35" spans="1:5" ht="15.75">
      <c r="A35" s="1">
        <v>88.11</v>
      </c>
      <c r="B35" s="1">
        <v>1.0499</v>
      </c>
      <c r="C35" s="1">
        <f t="shared" si="3"/>
        <v>1.043902494987155</v>
      </c>
      <c r="D35" s="15">
        <f t="shared" si="4"/>
        <v>1.1586428564875997</v>
      </c>
      <c r="E35" s="1">
        <f t="shared" si="5"/>
        <v>79.50331786990341</v>
      </c>
    </row>
    <row r="36" spans="1:5" ht="15.75">
      <c r="A36" s="1">
        <v>93.2</v>
      </c>
      <c r="B36" s="1">
        <v>1.0181</v>
      </c>
      <c r="C36" s="1">
        <f t="shared" si="3"/>
        <v>1.0137318519883658</v>
      </c>
      <c r="D36" s="15">
        <f t="shared" si="4"/>
        <v>1.1649573224624312</v>
      </c>
      <c r="E36" s="1">
        <f t="shared" si="5"/>
        <v>83.87257664175353</v>
      </c>
    </row>
    <row r="37" spans="1:5" ht="15.75">
      <c r="A37" s="1">
        <v>101.01</v>
      </c>
      <c r="B37" s="1">
        <v>0.6069</v>
      </c>
      <c r="C37" s="1">
        <f t="shared" si="3"/>
        <v>0.6056202565169986</v>
      </c>
      <c r="D37" s="15">
        <f t="shared" si="4"/>
        <v>1.174646119960159</v>
      </c>
      <c r="E37" s="1">
        <f t="shared" si="5"/>
        <v>90.52138760472243</v>
      </c>
    </row>
    <row r="38" spans="1:5" ht="15.75">
      <c r="A38" s="1">
        <v>109.7</v>
      </c>
      <c r="B38" s="1">
        <v>1.049</v>
      </c>
      <c r="C38" s="1">
        <f t="shared" si="3"/>
        <v>1.0493346499464549</v>
      </c>
      <c r="D38" s="15">
        <f t="shared" si="4"/>
        <v>1.1854266129505886</v>
      </c>
      <c r="E38" s="1">
        <f t="shared" si="5"/>
        <v>97.85208180802712</v>
      </c>
    </row>
    <row r="39" spans="1:5" ht="15.75">
      <c r="A39" s="1">
        <v>112.7</v>
      </c>
      <c r="B39" s="1">
        <v>1.0154</v>
      </c>
      <c r="C39" s="1">
        <f t="shared" si="3"/>
        <v>1.0165749299628348</v>
      </c>
      <c r="D39" s="15">
        <f t="shared" si="4"/>
        <v>1.1891483021302536</v>
      </c>
      <c r="E39" s="1">
        <f t="shared" si="5"/>
        <v>100.37489582090151</v>
      </c>
    </row>
    <row r="40" spans="1:5" ht="15.75">
      <c r="A40" s="1">
        <v>117.8</v>
      </c>
      <c r="B40" s="1">
        <v>1.1595</v>
      </c>
      <c r="C40" s="1">
        <f t="shared" si="3"/>
        <v>1.1624936754151822</v>
      </c>
      <c r="D40" s="15">
        <f t="shared" si="4"/>
        <v>1.1954751737356841</v>
      </c>
      <c r="E40" s="1">
        <f t="shared" si="5"/>
        <v>104.64098190285941</v>
      </c>
    </row>
    <row r="41" spans="1:5" ht="15.75">
      <c r="A41" s="1">
        <v>120.06</v>
      </c>
      <c r="B41" s="1">
        <v>1.1498</v>
      </c>
      <c r="C41" s="1">
        <f t="shared" si="3"/>
        <v>1.1534945724102108</v>
      </c>
      <c r="D41" s="15">
        <f t="shared" si="4"/>
        <v>1.1982788462510316</v>
      </c>
      <c r="E41" s="1">
        <f t="shared" si="5"/>
        <v>106.52702037134335</v>
      </c>
    </row>
    <row r="42" spans="1:5" ht="15.75">
      <c r="A42" s="1">
        <v>129</v>
      </c>
      <c r="B42" s="1">
        <v>1.3526</v>
      </c>
      <c r="C42" s="1">
        <f t="shared" si="3"/>
        <v>1.3603243548185602</v>
      </c>
      <c r="D42" s="15">
        <f t="shared" si="4"/>
        <v>1.2093694800064334</v>
      </c>
      <c r="E42" s="1">
        <f t="shared" si="5"/>
        <v>113.91930217421508</v>
      </c>
    </row>
    <row r="43" spans="1:5" ht="15.75">
      <c r="A43" s="1">
        <v>132</v>
      </c>
      <c r="B43" s="1">
        <v>1.2716</v>
      </c>
      <c r="C43" s="1">
        <f t="shared" si="3"/>
        <v>1.2799275027019934</v>
      </c>
      <c r="D43" s="15">
        <f t="shared" si="4"/>
        <v>1.2130911691860984</v>
      </c>
      <c r="E43" s="1">
        <f t="shared" si="5"/>
        <v>116.39232322671585</v>
      </c>
    </row>
    <row r="44" spans="1:5" ht="15.75">
      <c r="A44" s="1">
        <v>142.6</v>
      </c>
      <c r="B44" s="1">
        <v>1.2344</v>
      </c>
      <c r="C44" s="1">
        <f t="shared" si="3"/>
        <v>1.2461392650343839</v>
      </c>
      <c r="D44" s="15">
        <f t="shared" si="4"/>
        <v>1.2262411376209146</v>
      </c>
      <c r="E44" s="1">
        <f t="shared" si="5"/>
        <v>125.03662627184572</v>
      </c>
    </row>
    <row r="45" spans="1:5" ht="15.75">
      <c r="A45" s="1">
        <v>144.1</v>
      </c>
      <c r="B45" s="1">
        <v>1.1229</v>
      </c>
      <c r="C45" s="1">
        <f t="shared" si="3"/>
        <v>1.1340494360798143</v>
      </c>
      <c r="D45" s="15">
        <f t="shared" si="4"/>
        <v>1.228101982210747</v>
      </c>
      <c r="E45" s="1">
        <f t="shared" si="5"/>
        <v>126.25802320933767</v>
      </c>
    </row>
    <row r="46" spans="1:5" ht="15.75">
      <c r="A46" s="1">
        <v>148.03</v>
      </c>
      <c r="B46" s="1">
        <v>1.4279</v>
      </c>
      <c r="C46" s="1">
        <f t="shared" si="3"/>
        <v>1.443645517977721</v>
      </c>
      <c r="D46" s="15">
        <f t="shared" si="4"/>
        <v>1.2329773950361083</v>
      </c>
      <c r="E46" s="1">
        <f t="shared" si="5"/>
        <v>129.4454295769012</v>
      </c>
    </row>
    <row r="47" spans="1:5" ht="15.75">
      <c r="A47" s="1">
        <v>156.94</v>
      </c>
      <c r="B47" s="1">
        <v>1.0891</v>
      </c>
      <c r="C47" s="1">
        <f aca="true" t="shared" si="6" ref="C47:C62">B47*(1+($I$26+$I$27*A47)/(1282900)+($I$28+A47*$I$29-$I$30)/400)</f>
        <v>1.1038204713379818</v>
      </c>
      <c r="D47" s="15">
        <f aca="true" t="shared" si="7" ref="D47:D62">G$16+G$18*A47</f>
        <v>1.2440308118997134</v>
      </c>
      <c r="E47" s="1">
        <f t="shared" si="5"/>
        <v>136.6076316017802</v>
      </c>
    </row>
    <row r="48" spans="1:5" ht="15.75">
      <c r="A48" s="1">
        <v>167.6</v>
      </c>
      <c r="B48" s="1">
        <v>1.2192</v>
      </c>
      <c r="C48" s="1">
        <f t="shared" si="6"/>
        <v>1.2393097303308553</v>
      </c>
      <c r="D48" s="15">
        <f t="shared" si="7"/>
        <v>1.257255214118123</v>
      </c>
      <c r="E48" s="1">
        <f aca="true" t="shared" si="8" ref="E48:E63">E47+(A48-A47)/D48</f>
        <v>145.0864192658085</v>
      </c>
    </row>
    <row r="49" spans="1:5" ht="15.75">
      <c r="A49" s="1">
        <v>168.97</v>
      </c>
      <c r="B49" s="1">
        <v>1.236</v>
      </c>
      <c r="C49" s="1">
        <f t="shared" si="6"/>
        <v>1.2568598857885687</v>
      </c>
      <c r="D49" s="15">
        <f t="shared" si="7"/>
        <v>1.25895478551017</v>
      </c>
      <c r="E49" s="1">
        <f t="shared" si="8"/>
        <v>146.17462355699345</v>
      </c>
    </row>
    <row r="50" spans="1:5" ht="15.75">
      <c r="A50" s="1">
        <v>186.6</v>
      </c>
      <c r="B50" s="1">
        <v>1.2232</v>
      </c>
      <c r="C50" s="1">
        <f t="shared" si="6"/>
        <v>1.2498683530885486</v>
      </c>
      <c r="D50" s="15">
        <f t="shared" si="7"/>
        <v>1.280825912256001</v>
      </c>
      <c r="E50" s="1">
        <f t="shared" si="8"/>
        <v>159.93917956050774</v>
      </c>
    </row>
    <row r="51" spans="1:5" ht="15.75">
      <c r="A51" s="1">
        <v>196.1</v>
      </c>
      <c r="B51" s="1">
        <v>1.3219</v>
      </c>
      <c r="C51" s="1">
        <f t="shared" si="6"/>
        <v>1.3542284910806273</v>
      </c>
      <c r="D51" s="15">
        <f t="shared" si="7"/>
        <v>1.2926112613249403</v>
      </c>
      <c r="E51" s="1">
        <f t="shared" si="8"/>
        <v>167.28864361380897</v>
      </c>
    </row>
    <row r="52" spans="1:5" ht="15.75">
      <c r="A52" s="1">
        <v>196.54</v>
      </c>
      <c r="B52" s="1">
        <v>1.3919</v>
      </c>
      <c r="C52" s="1">
        <f t="shared" si="6"/>
        <v>1.4261115092763126</v>
      </c>
      <c r="D52" s="15">
        <f t="shared" si="7"/>
        <v>1.2931571090712912</v>
      </c>
      <c r="E52" s="1">
        <f t="shared" si="8"/>
        <v>167.6288961607837</v>
      </c>
    </row>
    <row r="53" spans="1:5" ht="15.75">
      <c r="A53" s="1">
        <v>224.47</v>
      </c>
      <c r="B53" s="1">
        <v>1.0924</v>
      </c>
      <c r="C53" s="1">
        <f t="shared" si="6"/>
        <v>1.1277737031589465</v>
      </c>
      <c r="D53" s="15">
        <f t="shared" si="7"/>
        <v>1.3278060353339722</v>
      </c>
      <c r="E53" s="1">
        <f t="shared" si="8"/>
        <v>188.6635949471731</v>
      </c>
    </row>
    <row r="54" spans="1:5" ht="15.75">
      <c r="A54" s="1">
        <v>242.74</v>
      </c>
      <c r="B54" s="1">
        <v>1.3314</v>
      </c>
      <c r="C54" s="1">
        <f t="shared" si="6"/>
        <v>1.381308357626809</v>
      </c>
      <c r="D54" s="15">
        <f t="shared" si="7"/>
        <v>1.350471122438132</v>
      </c>
      <c r="E54" s="1">
        <f t="shared" si="8"/>
        <v>202.19220707107803</v>
      </c>
    </row>
    <row r="55" spans="1:5" ht="15.75">
      <c r="A55" s="1">
        <v>255.65</v>
      </c>
      <c r="B55" s="1">
        <v>1.6349</v>
      </c>
      <c r="C55" s="1">
        <f t="shared" si="6"/>
        <v>1.7020816595815338</v>
      </c>
      <c r="D55" s="15">
        <f t="shared" si="7"/>
        <v>1.3664867915412904</v>
      </c>
      <c r="E55" s="1">
        <f t="shared" si="8"/>
        <v>211.63979198731315</v>
      </c>
    </row>
    <row r="56" spans="1:5" ht="15.75">
      <c r="A56" s="1">
        <v>261.74</v>
      </c>
      <c r="B56" s="1">
        <v>1.3712</v>
      </c>
      <c r="C56" s="1">
        <f t="shared" si="6"/>
        <v>1.4298785032925787</v>
      </c>
      <c r="D56" s="15">
        <f t="shared" si="7"/>
        <v>1.3740418205760103</v>
      </c>
      <c r="E56" s="1">
        <f t="shared" si="8"/>
        <v>216.07197149510063</v>
      </c>
    </row>
    <row r="57" spans="1:5" ht="15.75">
      <c r="A57" s="1">
        <v>338.54</v>
      </c>
      <c r="B57" s="1">
        <v>1.6082</v>
      </c>
      <c r="C57" s="1">
        <f t="shared" si="6"/>
        <v>1.711524769559847</v>
      </c>
      <c r="D57" s="15">
        <f t="shared" si="7"/>
        <v>1.469317063575434</v>
      </c>
      <c r="E57" s="1">
        <f t="shared" si="8"/>
        <v>268.34115280652907</v>
      </c>
    </row>
    <row r="58" spans="1:5" ht="15.75">
      <c r="A58" s="1">
        <v>338.54</v>
      </c>
      <c r="B58" s="1">
        <v>1.5002</v>
      </c>
      <c r="C58" s="1">
        <f t="shared" si="6"/>
        <v>1.5965859092735246</v>
      </c>
      <c r="D58" s="15">
        <f t="shared" si="7"/>
        <v>1.469317063575434</v>
      </c>
      <c r="E58" s="1">
        <f t="shared" si="8"/>
        <v>268.34115280652907</v>
      </c>
    </row>
    <row r="59" spans="1:5" ht="15.75">
      <c r="A59" s="1">
        <v>338.54</v>
      </c>
      <c r="B59" s="1">
        <v>1.2583</v>
      </c>
      <c r="C59" s="1">
        <f t="shared" si="6"/>
        <v>1.33914414720629</v>
      </c>
      <c r="D59" s="15">
        <f t="shared" si="7"/>
        <v>1.469317063575434</v>
      </c>
      <c r="E59" s="1">
        <f t="shared" si="8"/>
        <v>268.34115280652907</v>
      </c>
    </row>
    <row r="60" spans="1:5" ht="15.75">
      <c r="A60" s="1">
        <v>357.8</v>
      </c>
      <c r="B60" s="1">
        <v>1.2407</v>
      </c>
      <c r="C60" s="1">
        <f t="shared" si="6"/>
        <v>1.327089022341844</v>
      </c>
      <c r="D60" s="15">
        <f t="shared" si="7"/>
        <v>1.4932103081088832</v>
      </c>
      <c r="E60" s="1">
        <f t="shared" si="8"/>
        <v>281.2395368421927</v>
      </c>
    </row>
    <row r="61" spans="1:5" ht="15.75">
      <c r="A61" s="1">
        <v>361.03</v>
      </c>
      <c r="B61" s="1">
        <v>1.1152</v>
      </c>
      <c r="C61" s="1">
        <f t="shared" si="6"/>
        <v>1.1938568466940422</v>
      </c>
      <c r="D61" s="15">
        <f t="shared" si="7"/>
        <v>1.4972173267923226</v>
      </c>
      <c r="E61" s="1">
        <f t="shared" si="8"/>
        <v>283.396872281878</v>
      </c>
    </row>
    <row r="62" spans="1:5" ht="15.75">
      <c r="A62" s="1">
        <v>361.13</v>
      </c>
      <c r="B62" s="1">
        <v>0.9441</v>
      </c>
      <c r="C62" s="1">
        <f t="shared" si="6"/>
        <v>1.0107152637239394</v>
      </c>
      <c r="D62" s="15">
        <f t="shared" si="7"/>
        <v>1.4973413830983113</v>
      </c>
      <c r="E62" s="1">
        <f t="shared" si="8"/>
        <v>283.4636573190972</v>
      </c>
    </row>
    <row r="63" spans="1:5" ht="15.75">
      <c r="A63" s="1">
        <v>377.24</v>
      </c>
      <c r="B63" s="1">
        <v>1.066</v>
      </c>
      <c r="C63" s="1">
        <f aca="true" t="shared" si="9" ref="C63:C75">B63*(1+($I$26+$I$27*A63)/(1282900)+($I$28+A63*$I$29-$I$30)/400)</f>
        <v>1.1460140648074713</v>
      </c>
      <c r="D63" s="15">
        <f aca="true" t="shared" si="10" ref="D63:D75">G$16+G$18*A63</f>
        <v>1.5173268539931124</v>
      </c>
      <c r="E63" s="1">
        <f t="shared" si="8"/>
        <v>294.0810137295527</v>
      </c>
    </row>
    <row r="64" spans="1:5" ht="15.75">
      <c r="A64" s="1">
        <v>411.76</v>
      </c>
      <c r="B64" s="1">
        <v>1.0108</v>
      </c>
      <c r="C64" s="1">
        <f t="shared" si="9"/>
        <v>1.0964185486849538</v>
      </c>
      <c r="D64" s="15">
        <f t="shared" si="10"/>
        <v>1.5601510908204574</v>
      </c>
      <c r="E64" s="1">
        <f aca="true" t="shared" si="11" ref="E64:E75">E63+(A64-A63)/D64</f>
        <v>316.2070758802682</v>
      </c>
    </row>
    <row r="65" spans="1:5" ht="15.75">
      <c r="A65" s="1">
        <v>428.45</v>
      </c>
      <c r="B65" s="1">
        <v>1.2726</v>
      </c>
      <c r="C65" s="1">
        <f t="shared" si="9"/>
        <v>1.3863275986734125</v>
      </c>
      <c r="D65" s="15">
        <f t="shared" si="10"/>
        <v>1.5808560882899938</v>
      </c>
      <c r="E65" s="1">
        <f t="shared" si="11"/>
        <v>326.7646466317295</v>
      </c>
    </row>
    <row r="66" spans="1:5" ht="15.75">
      <c r="A66" s="1">
        <v>444.65</v>
      </c>
      <c r="B66" s="1">
        <v>2.0114</v>
      </c>
      <c r="C66" s="1">
        <f t="shared" si="9"/>
        <v>2.200254438299411</v>
      </c>
      <c r="D66" s="15">
        <f t="shared" si="10"/>
        <v>1.6009532098601844</v>
      </c>
      <c r="E66" s="1">
        <f t="shared" si="11"/>
        <v>336.88361819206307</v>
      </c>
    </row>
    <row r="67" spans="1:5" ht="15.75">
      <c r="A67" s="1">
        <v>444.65</v>
      </c>
      <c r="B67" s="1">
        <v>1.5987</v>
      </c>
      <c r="C67" s="1">
        <f t="shared" si="9"/>
        <v>1.748805195639489</v>
      </c>
      <c r="D67" s="15">
        <f t="shared" si="10"/>
        <v>1.6009532098601844</v>
      </c>
      <c r="E67" s="1">
        <f t="shared" si="11"/>
        <v>336.88361819206307</v>
      </c>
    </row>
    <row r="68" spans="1:5" ht="15.75">
      <c r="A68" s="1">
        <v>493.63</v>
      </c>
      <c r="B68" s="1">
        <v>1.9156</v>
      </c>
      <c r="C68" s="1">
        <f t="shared" si="9"/>
        <v>2.121671225156205</v>
      </c>
      <c r="D68" s="15">
        <f t="shared" si="10"/>
        <v>1.661715988533515</v>
      </c>
      <c r="E68" s="1">
        <f t="shared" si="11"/>
        <v>366.3591725816104</v>
      </c>
    </row>
    <row r="69" spans="1:5" ht="15.75">
      <c r="A69" s="1">
        <v>521.72</v>
      </c>
      <c r="B69" s="1">
        <v>2.1219</v>
      </c>
      <c r="C69" s="1">
        <f t="shared" si="9"/>
        <v>2.366815275023634</v>
      </c>
      <c r="D69" s="15">
        <f t="shared" si="10"/>
        <v>1.696563404885778</v>
      </c>
      <c r="E69" s="1">
        <f t="shared" si="11"/>
        <v>382.9161724079099</v>
      </c>
    </row>
    <row r="70" spans="1:5" ht="15.75">
      <c r="A70" s="1">
        <v>521.72</v>
      </c>
      <c r="B70" s="1">
        <v>1.2161</v>
      </c>
      <c r="C70" s="1">
        <f t="shared" si="9"/>
        <v>1.356465458295038</v>
      </c>
      <c r="D70" s="15">
        <f t="shared" si="10"/>
        <v>1.696563404885778</v>
      </c>
      <c r="E70" s="1">
        <f t="shared" si="11"/>
        <v>382.9161724079099</v>
      </c>
    </row>
    <row r="71" spans="1:5" ht="15.75">
      <c r="A71" s="1">
        <v>521.72</v>
      </c>
      <c r="B71" s="1">
        <v>1.7131</v>
      </c>
      <c r="C71" s="1">
        <f t="shared" si="9"/>
        <v>1.9108305045680698</v>
      </c>
      <c r="D71" s="15">
        <f t="shared" si="10"/>
        <v>1.696563404885778</v>
      </c>
      <c r="E71" s="1">
        <f t="shared" si="11"/>
        <v>382.9161724079099</v>
      </c>
    </row>
    <row r="72" spans="1:5" ht="15.75">
      <c r="A72" s="1">
        <v>540.57</v>
      </c>
      <c r="B72" s="1">
        <v>1.3304</v>
      </c>
      <c r="C72" s="1">
        <f t="shared" si="9"/>
        <v>1.490964169624195</v>
      </c>
      <c r="D72" s="15">
        <f t="shared" si="10"/>
        <v>1.7199480185646732</v>
      </c>
      <c r="E72" s="1">
        <f t="shared" si="11"/>
        <v>393.8758059529578</v>
      </c>
    </row>
    <row r="73" spans="1:5" ht="15.75">
      <c r="A73" s="1">
        <v>551.02</v>
      </c>
      <c r="B73" s="1">
        <v>1.9287</v>
      </c>
      <c r="C73" s="1">
        <f t="shared" si="9"/>
        <v>2.167102744634301</v>
      </c>
      <c r="D73" s="15">
        <f t="shared" si="10"/>
        <v>1.7329119025405062</v>
      </c>
      <c r="E73" s="1">
        <f t="shared" si="11"/>
        <v>399.90611827563265</v>
      </c>
    </row>
    <row r="74" spans="1:5" ht="15.75">
      <c r="A74" s="1">
        <v>554.32</v>
      </c>
      <c r="B74" s="1">
        <v>0.9872</v>
      </c>
      <c r="C74" s="1">
        <f t="shared" si="9"/>
        <v>1.1101359163576328</v>
      </c>
      <c r="D74" s="15">
        <f t="shared" si="10"/>
        <v>1.7370057606381377</v>
      </c>
      <c r="E74" s="1">
        <f t="shared" si="11"/>
        <v>401.8059392634385</v>
      </c>
    </row>
    <row r="75" spans="1:5" ht="15.75">
      <c r="A75" s="1">
        <v>582.63</v>
      </c>
      <c r="B75" s="1">
        <v>1.6369</v>
      </c>
      <c r="C75" s="1">
        <f t="shared" si="9"/>
        <v>1.8536889042372804</v>
      </c>
      <c r="D75" s="15">
        <f t="shared" si="10"/>
        <v>1.7721261008635762</v>
      </c>
      <c r="E75" s="1">
        <f t="shared" si="11"/>
        <v>417.7811003911958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2.55</v>
      </c>
      <c r="C3" s="1">
        <v>0</v>
      </c>
      <c r="F3" s="4">
        <f>1000*1/SLOPE(C3:C12,B3:B12)</f>
        <v>64.4977680097409</v>
      </c>
      <c r="G3" s="1">
        <f>INTERCEPT(B4:B12,A4:A12)</f>
        <v>4.300004478521232</v>
      </c>
    </row>
    <row r="4" spans="1:9" ht="15.75">
      <c r="A4" s="1">
        <v>22</v>
      </c>
      <c r="B4" s="1">
        <v>5.31</v>
      </c>
      <c r="C4" s="1">
        <f aca="true" t="shared" si="0" ref="C4:C12">LN($G$17+$G$19*A4)/$G$19-LN($G$17)/$G$19</f>
        <v>20.289415078383797</v>
      </c>
      <c r="E4" s="5">
        <f aca="true" t="shared" si="1" ref="E4:E12">1000*1/SLOPE(C3:C4,B3:B4)</f>
        <v>136.0315213295865</v>
      </c>
      <c r="F4" s="5" t="s">
        <v>7</v>
      </c>
      <c r="I4" s="6">
        <f>SLOPE(E4:E9,A4:A9)*1000</f>
        <v>-1194.25848059852</v>
      </c>
    </row>
    <row r="5" spans="1:9" ht="15.75">
      <c r="A5" s="1">
        <v>31.5</v>
      </c>
      <c r="B5" s="1">
        <v>6.027</v>
      </c>
      <c r="C5" s="1">
        <f t="shared" si="0"/>
        <v>28.98307092205104</v>
      </c>
      <c r="E5" s="5">
        <f t="shared" si="1"/>
        <v>82.47393419907029</v>
      </c>
      <c r="F5" s="7">
        <f>CORREL(C3:C12,B3:B12)</f>
        <v>0.9901093950828572</v>
      </c>
      <c r="I5" s="6"/>
    </row>
    <row r="6" spans="1:5" ht="15.75">
      <c r="A6" s="1">
        <v>41</v>
      </c>
      <c r="B6" s="1">
        <v>7.073</v>
      </c>
      <c r="C6" s="1">
        <f t="shared" si="0"/>
        <v>37.63644690915427</v>
      </c>
      <c r="E6" s="5">
        <f t="shared" si="1"/>
        <v>120.87767844121426</v>
      </c>
    </row>
    <row r="7" spans="1:6" ht="15.75">
      <c r="A7" s="1">
        <v>50.5</v>
      </c>
      <c r="B7" s="1">
        <v>6.61</v>
      </c>
      <c r="C7" s="1">
        <f t="shared" si="0"/>
        <v>46.249914572018895</v>
      </c>
      <c r="E7" s="5">
        <f t="shared" si="1"/>
        <v>-53.75303166182607</v>
      </c>
      <c r="F7" s="8"/>
    </row>
    <row r="8" spans="1:6" ht="15.75">
      <c r="A8" s="1">
        <v>60</v>
      </c>
      <c r="B8" s="1">
        <v>7.622</v>
      </c>
      <c r="C8" s="1">
        <f t="shared" si="0"/>
        <v>54.82384032616372</v>
      </c>
      <c r="E8" s="5">
        <f t="shared" si="1"/>
        <v>118.0322793804012</v>
      </c>
      <c r="F8" s="4" t="s">
        <v>8</v>
      </c>
    </row>
    <row r="9" spans="1:6" ht="15.75">
      <c r="A9" s="1">
        <v>80.5</v>
      </c>
      <c r="B9" s="1">
        <v>8.55</v>
      </c>
      <c r="C9" s="1">
        <f t="shared" si="0"/>
        <v>73.19244215734511</v>
      </c>
      <c r="E9" s="5">
        <f t="shared" si="1"/>
        <v>50.520992753223595</v>
      </c>
      <c r="F9" s="4">
        <f>1000*SLOPE(B3:B12,A3:A12)</f>
        <v>55.3911537856774</v>
      </c>
    </row>
    <row r="10" spans="1:6" ht="15.75">
      <c r="A10" s="1">
        <v>90.1</v>
      </c>
      <c r="B10" s="1">
        <v>8.47</v>
      </c>
      <c r="C10" s="1">
        <f t="shared" si="0"/>
        <v>81.73260721459903</v>
      </c>
      <c r="E10" s="5">
        <f t="shared" si="1"/>
        <v>-9.367500447911775</v>
      </c>
      <c r="F10" s="5" t="s">
        <v>9</v>
      </c>
    </row>
    <row r="11" spans="1:6" ht="15.75">
      <c r="A11" s="1">
        <v>189.6</v>
      </c>
      <c r="B11" s="1">
        <v>14.48</v>
      </c>
      <c r="C11" s="1">
        <f t="shared" si="0"/>
        <v>168.02141372384085</v>
      </c>
      <c r="E11" s="5">
        <f t="shared" si="1"/>
        <v>69.64982183820443</v>
      </c>
      <c r="F11" s="5"/>
    </row>
    <row r="12" spans="1:6" ht="15.75">
      <c r="A12" s="1">
        <v>228.1</v>
      </c>
      <c r="B12" s="1">
        <v>16.25</v>
      </c>
      <c r="C12" s="1">
        <f t="shared" si="0"/>
        <v>200.36826359217054</v>
      </c>
      <c r="E12" s="5">
        <f t="shared" si="1"/>
        <v>54.71939330119987</v>
      </c>
      <c r="F12" s="7">
        <f>CORREL(B3:B12,A3:A12)</f>
        <v>0.9892374920624916</v>
      </c>
    </row>
    <row r="13" spans="1:9" ht="15.75">
      <c r="A13" s="9"/>
      <c r="B13" s="9"/>
      <c r="C13" s="9"/>
      <c r="D13" s="16"/>
      <c r="E13" s="9"/>
      <c r="F13" s="10"/>
      <c r="G13" s="10"/>
      <c r="H13" s="10"/>
      <c r="I13" s="10"/>
    </row>
    <row r="14" spans="1:7" ht="15.75">
      <c r="A14" s="11"/>
      <c r="C14" s="11" t="s">
        <v>10</v>
      </c>
      <c r="D14" s="17" t="s">
        <v>11</v>
      </c>
      <c r="E14" s="1" t="s">
        <v>12</v>
      </c>
      <c r="G14" s="2" t="s">
        <v>13</v>
      </c>
    </row>
    <row r="15" spans="1:5" ht="15.75">
      <c r="A15" s="12">
        <v>0</v>
      </c>
      <c r="C15" s="11"/>
      <c r="D15" s="15">
        <f>G$17+G$19*A15</f>
        <v>1.0784302103039336</v>
      </c>
      <c r="E15" s="1">
        <v>0</v>
      </c>
    </row>
    <row r="16" spans="1:7" ht="15.75">
      <c r="A16" s="1">
        <v>0.95</v>
      </c>
      <c r="B16" s="1">
        <v>1.5583</v>
      </c>
      <c r="C16" s="1">
        <f aca="true" t="shared" si="2" ref="C16:C31">B16*(1+($I$27+$I$28*A16)/(1282900)+($I$29+A16*$I$30-$I$31)/400)</f>
        <v>1.5120116248243596</v>
      </c>
      <c r="D16" s="15">
        <f aca="true" t="shared" si="3" ref="D16:D31">G$17+G$19*A16</f>
        <v>1.0789388646063067</v>
      </c>
      <c r="E16" s="1">
        <f>E15+(A16-A15)/D16</f>
        <v>0.8804947445716906</v>
      </c>
      <c r="G16" s="2" t="s">
        <v>14</v>
      </c>
    </row>
    <row r="17" spans="1:7" ht="15.75">
      <c r="A17" s="1">
        <v>0.97</v>
      </c>
      <c r="B17" s="1">
        <v>1.1078</v>
      </c>
      <c r="C17" s="1">
        <f t="shared" si="2"/>
        <v>1.074896558729133</v>
      </c>
      <c r="D17" s="15">
        <f t="shared" si="3"/>
        <v>1.0789495731179357</v>
      </c>
      <c r="E17" s="1">
        <f aca="true" t="shared" si="4" ref="E17:E32">E16+(A17-A16)/D17</f>
        <v>0.8990312920603785</v>
      </c>
      <c r="G17" s="1">
        <f>INTERCEPT(C15:C1000,A15:A1000)</f>
        <v>1.0784302103039336</v>
      </c>
    </row>
    <row r="18" spans="1:7" ht="15.75">
      <c r="A18" s="1">
        <v>1</v>
      </c>
      <c r="B18" s="1">
        <v>1.0827</v>
      </c>
      <c r="C18" s="1">
        <f t="shared" si="2"/>
        <v>1.050546612561632</v>
      </c>
      <c r="D18" s="15">
        <f t="shared" si="3"/>
        <v>1.0789656358853792</v>
      </c>
      <c r="E18" s="1">
        <f t="shared" si="4"/>
        <v>0.9268356993577272</v>
      </c>
      <c r="G18" s="2" t="s">
        <v>15</v>
      </c>
    </row>
    <row r="19" spans="1:7" ht="15.75">
      <c r="A19" s="1">
        <v>2.5</v>
      </c>
      <c r="B19" s="1">
        <v>1.1526</v>
      </c>
      <c r="C19" s="1">
        <f t="shared" si="2"/>
        <v>1.1186126036815005</v>
      </c>
      <c r="D19" s="15">
        <f t="shared" si="3"/>
        <v>1.0797687742575472</v>
      </c>
      <c r="E19" s="1">
        <f t="shared" si="4"/>
        <v>2.3160220101319067</v>
      </c>
      <c r="G19" s="13">
        <f>SLOPE(C15:C1000,A15:A1000)</f>
        <v>0.0005354255814454837</v>
      </c>
    </row>
    <row r="20" spans="1:5" ht="15.75">
      <c r="A20" s="1">
        <v>4</v>
      </c>
      <c r="B20" s="1">
        <v>1.3189</v>
      </c>
      <c r="C20" s="1">
        <f t="shared" si="2"/>
        <v>1.2802855509408815</v>
      </c>
      <c r="D20" s="15">
        <f t="shared" si="3"/>
        <v>1.0805719126297155</v>
      </c>
      <c r="E20" s="1">
        <f t="shared" si="4"/>
        <v>3.7041758039405486</v>
      </c>
    </row>
    <row r="21" spans="1:5" ht="15.75">
      <c r="A21" s="1">
        <v>4.93</v>
      </c>
      <c r="B21" s="1">
        <v>1.2854</v>
      </c>
      <c r="C21" s="1">
        <f t="shared" si="2"/>
        <v>1.2479335729620593</v>
      </c>
      <c r="D21" s="15">
        <f t="shared" si="3"/>
        <v>1.0810698584204599</v>
      </c>
      <c r="E21" s="1">
        <f t="shared" si="4"/>
        <v>4.564434734255018</v>
      </c>
    </row>
    <row r="22" spans="1:5" ht="15.75">
      <c r="A22" s="1">
        <v>5.47</v>
      </c>
      <c r="B22" s="1">
        <v>1.2087</v>
      </c>
      <c r="C22" s="1">
        <f t="shared" si="2"/>
        <v>1.1735604999882694</v>
      </c>
      <c r="D22" s="15">
        <f t="shared" si="3"/>
        <v>1.0813589882344403</v>
      </c>
      <c r="E22" s="1">
        <f t="shared" si="4"/>
        <v>5.063806363728104</v>
      </c>
    </row>
    <row r="23" spans="1:5" ht="15.75">
      <c r="A23" s="1">
        <v>8.5</v>
      </c>
      <c r="B23" s="1">
        <v>1.1776</v>
      </c>
      <c r="C23" s="1">
        <f t="shared" si="2"/>
        <v>1.1438637568097745</v>
      </c>
      <c r="D23" s="15">
        <f t="shared" si="3"/>
        <v>1.0829813277462201</v>
      </c>
      <c r="E23" s="1">
        <f t="shared" si="4"/>
        <v>7.8616385353184475</v>
      </c>
    </row>
    <row r="24" spans="1:5" ht="15.75">
      <c r="A24" s="1">
        <v>13.5</v>
      </c>
      <c r="B24" s="1">
        <v>1.0125</v>
      </c>
      <c r="C24" s="1">
        <f t="shared" si="2"/>
        <v>0.9842017391941126</v>
      </c>
      <c r="D24" s="15">
        <f t="shared" si="3"/>
        <v>1.0856584556534477</v>
      </c>
      <c r="E24" s="1">
        <f t="shared" si="4"/>
        <v>12.467138519188188</v>
      </c>
    </row>
    <row r="25" spans="1:7" ht="15.75">
      <c r="A25" s="1">
        <v>18</v>
      </c>
      <c r="B25" s="1">
        <v>0.9024</v>
      </c>
      <c r="C25" s="1">
        <f t="shared" si="2"/>
        <v>0.8777469416204461</v>
      </c>
      <c r="D25" s="15">
        <f t="shared" si="3"/>
        <v>1.0880678707699523</v>
      </c>
      <c r="E25" s="1">
        <f t="shared" si="4"/>
        <v>16.602909936476387</v>
      </c>
      <c r="G25" s="14" t="s">
        <v>16</v>
      </c>
    </row>
    <row r="26" spans="1:5" ht="15.75">
      <c r="A26" s="1">
        <v>21</v>
      </c>
      <c r="B26" s="1">
        <v>0.9687</v>
      </c>
      <c r="C26" s="1">
        <f t="shared" si="2"/>
        <v>0.9426421711077994</v>
      </c>
      <c r="D26" s="15">
        <f t="shared" si="3"/>
        <v>1.0896741475142888</v>
      </c>
      <c r="E26" s="1">
        <f t="shared" si="4"/>
        <v>19.35602655105649</v>
      </c>
    </row>
    <row r="27" spans="1:9" ht="15.75">
      <c r="A27" s="1">
        <v>23</v>
      </c>
      <c r="B27" s="1">
        <v>1.3145</v>
      </c>
      <c r="C27" s="1">
        <f t="shared" si="2"/>
        <v>1.279507969930261</v>
      </c>
      <c r="D27" s="15">
        <f t="shared" si="3"/>
        <v>1.0907449986771798</v>
      </c>
      <c r="E27" s="1">
        <f t="shared" si="4"/>
        <v>21.18963569198818</v>
      </c>
      <c r="G27" s="2" t="s">
        <v>17</v>
      </c>
      <c r="I27" s="1">
        <v>1652</v>
      </c>
    </row>
    <row r="28" spans="1:9" ht="15.75">
      <c r="A28" s="1">
        <v>27.5</v>
      </c>
      <c r="B28" s="1">
        <v>0.9898</v>
      </c>
      <c r="C28" s="1">
        <f t="shared" si="2"/>
        <v>0.9640745375925266</v>
      </c>
      <c r="D28" s="15">
        <f t="shared" si="3"/>
        <v>1.0931544137936844</v>
      </c>
      <c r="E28" s="1">
        <f t="shared" si="4"/>
        <v>25.30616300342554</v>
      </c>
      <c r="G28" s="2" t="s">
        <v>18</v>
      </c>
      <c r="I28" s="1">
        <v>1.8</v>
      </c>
    </row>
    <row r="29" spans="1:9" ht="15.75">
      <c r="A29" s="1">
        <v>31.15</v>
      </c>
      <c r="B29" s="1">
        <v>1.059</v>
      </c>
      <c r="C29" s="1">
        <f t="shared" si="2"/>
        <v>1.0320166792645438</v>
      </c>
      <c r="D29" s="15">
        <f t="shared" si="3"/>
        <v>1.0951087171659604</v>
      </c>
      <c r="E29" s="1">
        <f t="shared" si="4"/>
        <v>28.63916541933714</v>
      </c>
      <c r="G29" s="2" t="s">
        <v>19</v>
      </c>
      <c r="I29" s="1">
        <f>B3</f>
        <v>2.55</v>
      </c>
    </row>
    <row r="30" spans="1:9" ht="15.75">
      <c r="A30" s="1">
        <v>32.8</v>
      </c>
      <c r="B30" s="1">
        <v>0.7904</v>
      </c>
      <c r="C30" s="1">
        <f t="shared" si="2"/>
        <v>0.7704430345981774</v>
      </c>
      <c r="D30" s="15">
        <f t="shared" si="3"/>
        <v>1.0959921693753454</v>
      </c>
      <c r="E30" s="1">
        <f t="shared" si="4"/>
        <v>30.14465062817801</v>
      </c>
      <c r="G30" s="2" t="s">
        <v>20</v>
      </c>
      <c r="I30" s="1">
        <f>F9/1000</f>
        <v>0.055391153785677404</v>
      </c>
    </row>
    <row r="31" spans="1:9" ht="15.75">
      <c r="A31" s="1">
        <v>38.8</v>
      </c>
      <c r="B31" s="1">
        <v>1.1842</v>
      </c>
      <c r="C31" s="1">
        <f t="shared" si="2"/>
        <v>1.155293782939181</v>
      </c>
      <c r="D31" s="15">
        <f t="shared" si="3"/>
        <v>1.0992047228640183</v>
      </c>
      <c r="E31" s="1">
        <f t="shared" si="4"/>
        <v>35.60314245885972</v>
      </c>
      <c r="G31" s="2" t="s">
        <v>21</v>
      </c>
      <c r="I31" s="1">
        <v>15</v>
      </c>
    </row>
    <row r="32" spans="1:5" ht="15.75">
      <c r="A32" s="1">
        <v>43.2</v>
      </c>
      <c r="B32" s="1">
        <v>1.1191</v>
      </c>
      <c r="C32" s="1">
        <f aca="true" t="shared" si="5" ref="C32:C47">B32*(1+($I$27+$I$28*A32)/(1282900)+($I$29+A32*$I$30-$I$31)/400)</f>
        <v>1.0924716475910388</v>
      </c>
      <c r="D32" s="15">
        <f aca="true" t="shared" si="6" ref="D32:D47">G$17+G$19*A32</f>
        <v>1.1015605954223786</v>
      </c>
      <c r="E32" s="1">
        <f t="shared" si="4"/>
        <v>39.597475606109676</v>
      </c>
    </row>
    <row r="33" spans="1:5" ht="15.75">
      <c r="A33" s="1">
        <v>49.2</v>
      </c>
      <c r="B33" s="1">
        <v>1.2049</v>
      </c>
      <c r="C33" s="1">
        <f t="shared" si="5"/>
        <v>1.177241340433309</v>
      </c>
      <c r="D33" s="15">
        <f t="shared" si="6"/>
        <v>1.1047731489110515</v>
      </c>
      <c r="E33" s="1">
        <f aca="true" t="shared" si="7" ref="E33:E48">E32+(A33-A32)/D33</f>
        <v>45.02845481293966</v>
      </c>
    </row>
    <row r="34" spans="1:5" ht="15.75">
      <c r="A34" s="1">
        <v>53.23</v>
      </c>
      <c r="B34" s="1">
        <v>1.0661</v>
      </c>
      <c r="C34" s="1">
        <f t="shared" si="5"/>
        <v>1.0422284973361193</v>
      </c>
      <c r="D34" s="15">
        <f t="shared" si="6"/>
        <v>1.1069309140042767</v>
      </c>
      <c r="E34" s="1">
        <f t="shared" si="7"/>
        <v>48.66915176070276</v>
      </c>
    </row>
    <row r="35" spans="1:5" ht="15.75">
      <c r="A35" s="1">
        <v>58.9</v>
      </c>
      <c r="B35" s="1">
        <v>1.0654</v>
      </c>
      <c r="C35" s="1">
        <f t="shared" si="5"/>
        <v>1.0423891667311886</v>
      </c>
      <c r="D35" s="15">
        <f t="shared" si="6"/>
        <v>1.1099667770510726</v>
      </c>
      <c r="E35" s="1">
        <f t="shared" si="7"/>
        <v>53.777412762049025</v>
      </c>
    </row>
    <row r="36" spans="1:5" ht="15.75">
      <c r="A36" s="1">
        <v>62.5</v>
      </c>
      <c r="B36" s="1">
        <v>1.1437</v>
      </c>
      <c r="C36" s="1">
        <f t="shared" si="5"/>
        <v>1.1195739541704688</v>
      </c>
      <c r="D36" s="15">
        <f t="shared" si="6"/>
        <v>1.1118943091442763</v>
      </c>
      <c r="E36" s="1">
        <f t="shared" si="7"/>
        <v>57.015130565255156</v>
      </c>
    </row>
    <row r="37" spans="1:5" ht="15.75">
      <c r="A37" s="1">
        <v>68.5</v>
      </c>
      <c r="B37" s="1">
        <v>1.1158</v>
      </c>
      <c r="C37" s="1">
        <f t="shared" si="5"/>
        <v>1.0931989722355466</v>
      </c>
      <c r="D37" s="15">
        <f t="shared" si="6"/>
        <v>1.1151068626329492</v>
      </c>
      <c r="E37" s="1">
        <f t="shared" si="7"/>
        <v>62.39578079803466</v>
      </c>
    </row>
    <row r="38" spans="1:5" ht="15.75">
      <c r="A38" s="1">
        <v>71.92</v>
      </c>
      <c r="B38" s="1">
        <v>1.1889</v>
      </c>
      <c r="C38" s="1">
        <f t="shared" si="5"/>
        <v>1.1653870603407979</v>
      </c>
      <c r="D38" s="15">
        <f t="shared" si="6"/>
        <v>1.1169380181214927</v>
      </c>
      <c r="E38" s="1">
        <f t="shared" si="7"/>
        <v>65.45772330917944</v>
      </c>
    </row>
    <row r="39" spans="1:5" ht="15.75">
      <c r="A39" s="1">
        <v>76.5</v>
      </c>
      <c r="B39" s="1">
        <v>1.1931</v>
      </c>
      <c r="C39" s="1">
        <f t="shared" si="5"/>
        <v>1.170268361927626</v>
      </c>
      <c r="D39" s="15">
        <f t="shared" si="6"/>
        <v>1.119390267284513</v>
      </c>
      <c r="E39" s="1">
        <f t="shared" si="7"/>
        <v>69.54923646045103</v>
      </c>
    </row>
    <row r="40" spans="1:5" ht="15.75">
      <c r="A40" s="1">
        <v>91.1</v>
      </c>
      <c r="B40" s="1">
        <v>1.1128</v>
      </c>
      <c r="C40" s="1">
        <f t="shared" si="5"/>
        <v>1.0937776438963853</v>
      </c>
      <c r="D40" s="15">
        <f t="shared" si="6"/>
        <v>1.1272074807736172</v>
      </c>
      <c r="E40" s="1">
        <f t="shared" si="7"/>
        <v>82.50159904589077</v>
      </c>
    </row>
    <row r="41" spans="1:5" ht="15.75">
      <c r="A41" s="1">
        <v>100.37</v>
      </c>
      <c r="B41" s="1">
        <v>1.2456</v>
      </c>
      <c r="C41" s="1">
        <f t="shared" si="5"/>
        <v>1.2259227075580381</v>
      </c>
      <c r="D41" s="15">
        <f t="shared" si="6"/>
        <v>1.1321708759136169</v>
      </c>
      <c r="E41" s="1">
        <f t="shared" si="7"/>
        <v>90.68940902865462</v>
      </c>
    </row>
    <row r="42" spans="1:5" ht="15.75">
      <c r="A42" s="1">
        <v>110.4</v>
      </c>
      <c r="B42" s="1">
        <v>1.1551</v>
      </c>
      <c r="C42" s="1">
        <f t="shared" si="5"/>
        <v>1.1384729881768738</v>
      </c>
      <c r="D42" s="15">
        <f t="shared" si="6"/>
        <v>1.137541194495515</v>
      </c>
      <c r="E42" s="1">
        <f t="shared" si="7"/>
        <v>99.50667212957308</v>
      </c>
    </row>
    <row r="43" spans="1:5" ht="15.75">
      <c r="A43" s="1">
        <v>119.75</v>
      </c>
      <c r="B43" s="1">
        <v>1.0142</v>
      </c>
      <c r="C43" s="1">
        <f t="shared" si="5"/>
        <v>1.000927622992469</v>
      </c>
      <c r="D43" s="15">
        <f t="shared" si="6"/>
        <v>1.1425474236820303</v>
      </c>
      <c r="E43" s="1">
        <f t="shared" si="7"/>
        <v>107.69013988434531</v>
      </c>
    </row>
    <row r="44" spans="1:5" ht="15.75">
      <c r="A44" s="1">
        <v>124.5</v>
      </c>
      <c r="B44" s="1">
        <v>1.1346</v>
      </c>
      <c r="C44" s="1">
        <f t="shared" si="5"/>
        <v>1.1205058700384212</v>
      </c>
      <c r="D44" s="15">
        <f t="shared" si="6"/>
        <v>1.1450906951938964</v>
      </c>
      <c r="E44" s="1">
        <f t="shared" si="7"/>
        <v>111.83828292658328</v>
      </c>
    </row>
    <row r="45" spans="1:5" ht="15.75">
      <c r="A45" s="1">
        <v>129.9</v>
      </c>
      <c r="B45" s="1">
        <v>0.989</v>
      </c>
      <c r="C45" s="1">
        <f t="shared" si="5"/>
        <v>0.9774615779936726</v>
      </c>
      <c r="D45" s="15">
        <f t="shared" si="6"/>
        <v>1.1479819933337019</v>
      </c>
      <c r="E45" s="1">
        <f t="shared" si="7"/>
        <v>116.54218946114362</v>
      </c>
    </row>
    <row r="46" spans="1:5" ht="15.75">
      <c r="A46" s="1">
        <v>134.4</v>
      </c>
      <c r="B46" s="1">
        <v>1.1567</v>
      </c>
      <c r="C46" s="1">
        <f t="shared" si="5"/>
        <v>1.14393316431402</v>
      </c>
      <c r="D46" s="15">
        <f t="shared" si="6"/>
        <v>1.1503914084502067</v>
      </c>
      <c r="E46" s="1">
        <f t="shared" si="7"/>
        <v>120.45390156794937</v>
      </c>
    </row>
    <row r="47" spans="1:5" ht="15.75">
      <c r="A47" s="1">
        <v>139.45</v>
      </c>
      <c r="B47" s="1">
        <v>0.9461</v>
      </c>
      <c r="C47" s="1">
        <f t="shared" si="5"/>
        <v>0.9363259419438247</v>
      </c>
      <c r="D47" s="15">
        <f t="shared" si="6"/>
        <v>1.1530953076365063</v>
      </c>
      <c r="E47" s="1">
        <f t="shared" si="7"/>
        <v>124.8334181322401</v>
      </c>
    </row>
    <row r="48" spans="1:5" ht="15.75">
      <c r="A48" s="1">
        <v>140.7</v>
      </c>
      <c r="B48" s="1">
        <v>1.2563</v>
      </c>
      <c r="C48" s="1">
        <f aca="true" t="shared" si="8" ref="C48:C58">B48*(1+($I$27+$I$28*A48)/(1282900)+($I$29+A48*$I$30-$I$31)/400)</f>
        <v>1.243540964428997</v>
      </c>
      <c r="D48" s="15">
        <f aca="true" t="shared" si="9" ref="D48:D58">G$17+G$19*A48</f>
        <v>1.153764589613313</v>
      </c>
      <c r="E48" s="1">
        <f t="shared" si="7"/>
        <v>125.9168280507391</v>
      </c>
    </row>
    <row r="49" spans="1:5" ht="15.75">
      <c r="A49" s="1">
        <v>149.5</v>
      </c>
      <c r="B49" s="1">
        <v>1.0704</v>
      </c>
      <c r="C49" s="1">
        <f t="shared" si="8"/>
        <v>1.0608465840969306</v>
      </c>
      <c r="D49" s="15">
        <f t="shared" si="9"/>
        <v>1.1584763347300333</v>
      </c>
      <c r="E49" s="1">
        <f aca="true" t="shared" si="10" ref="E49:E58">E48+(A49-A48)/D49</f>
        <v>133.51301257016715</v>
      </c>
    </row>
    <row r="50" spans="1:5" ht="15.75">
      <c r="A50" s="1">
        <v>153.75</v>
      </c>
      <c r="B50" s="1">
        <v>1.2368</v>
      </c>
      <c r="C50" s="1">
        <f t="shared" si="8"/>
        <v>1.2264967194434113</v>
      </c>
      <c r="D50" s="15">
        <f t="shared" si="9"/>
        <v>1.1607518934511767</v>
      </c>
      <c r="E50" s="1">
        <f t="shared" si="10"/>
        <v>137.17443239982927</v>
      </c>
    </row>
    <row r="51" spans="1:5" ht="15.75">
      <c r="A51" s="1">
        <v>172.5</v>
      </c>
      <c r="B51" s="1">
        <v>1.2951</v>
      </c>
      <c r="C51" s="1">
        <f t="shared" si="8"/>
        <v>1.2877077924544815</v>
      </c>
      <c r="D51" s="15">
        <f t="shared" si="9"/>
        <v>1.1707911231032795</v>
      </c>
      <c r="E51" s="1">
        <f t="shared" si="10"/>
        <v>153.18924463234907</v>
      </c>
    </row>
    <row r="52" spans="1:5" ht="15.75">
      <c r="A52" s="1">
        <v>187.78</v>
      </c>
      <c r="B52" s="1">
        <v>1.0004</v>
      </c>
      <c r="C52" s="1">
        <f t="shared" si="8"/>
        <v>0.996828125207369</v>
      </c>
      <c r="D52" s="15">
        <f t="shared" si="9"/>
        <v>1.1789724259877665</v>
      </c>
      <c r="E52" s="1">
        <f t="shared" si="10"/>
        <v>166.1496834544853</v>
      </c>
    </row>
    <row r="53" spans="1:5" ht="15.75">
      <c r="A53" s="1">
        <v>188.47</v>
      </c>
      <c r="B53" s="1">
        <v>0.9866</v>
      </c>
      <c r="C53" s="1">
        <f t="shared" si="8"/>
        <v>0.9831726218907116</v>
      </c>
      <c r="D53" s="15">
        <f t="shared" si="9"/>
        <v>1.179341869638964</v>
      </c>
      <c r="E53" s="1">
        <f t="shared" si="10"/>
        <v>166.7347555338911</v>
      </c>
    </row>
    <row r="54" spans="1:5" ht="15.75">
      <c r="A54" s="1">
        <v>211.03</v>
      </c>
      <c r="B54" s="1">
        <v>1.3013</v>
      </c>
      <c r="C54" s="1">
        <f t="shared" si="8"/>
        <v>1.3008859076070538</v>
      </c>
      <c r="D54" s="15">
        <f t="shared" si="9"/>
        <v>1.191421070756374</v>
      </c>
      <c r="E54" s="1">
        <f t="shared" si="10"/>
        <v>185.67012654061486</v>
      </c>
    </row>
    <row r="55" spans="1:5" ht="15.75">
      <c r="A55" s="1">
        <v>213.88</v>
      </c>
      <c r="B55" s="1">
        <v>1.2417</v>
      </c>
      <c r="C55" s="1">
        <f t="shared" si="8"/>
        <v>1.2417998902054599</v>
      </c>
      <c r="D55" s="15">
        <f t="shared" si="9"/>
        <v>1.1929470336634937</v>
      </c>
      <c r="E55" s="1">
        <f t="shared" si="10"/>
        <v>188.05916806515577</v>
      </c>
    </row>
    <row r="56" spans="1:5" ht="15.75">
      <c r="A56" s="1">
        <v>233.2</v>
      </c>
      <c r="B56" s="1">
        <v>1.0609</v>
      </c>
      <c r="C56" s="1">
        <f t="shared" si="8"/>
        <v>1.0638524278259767</v>
      </c>
      <c r="D56" s="15">
        <f t="shared" si="9"/>
        <v>1.2032914558970205</v>
      </c>
      <c r="E56" s="1">
        <f t="shared" si="10"/>
        <v>204.11512849379312</v>
      </c>
    </row>
    <row r="57" spans="1:5" ht="15.75">
      <c r="A57" s="1">
        <v>258.65</v>
      </c>
      <c r="B57" s="1">
        <v>1.5592</v>
      </c>
      <c r="C57" s="1">
        <f t="shared" si="8"/>
        <v>1.5690898757367098</v>
      </c>
      <c r="D57" s="15">
        <f t="shared" si="9"/>
        <v>1.216918036944808</v>
      </c>
      <c r="E57" s="1">
        <f t="shared" si="10"/>
        <v>225.0286158671044</v>
      </c>
    </row>
    <row r="58" spans="1:5" ht="15.75">
      <c r="A58" s="1">
        <v>345.44</v>
      </c>
      <c r="B58" s="1">
        <v>1.3264</v>
      </c>
      <c r="C58" s="1">
        <f t="shared" si="8"/>
        <v>1.3509160963861153</v>
      </c>
      <c r="D58" s="15">
        <f t="shared" si="9"/>
        <v>1.2633876231584615</v>
      </c>
      <c r="E58" s="1">
        <f t="shared" si="10"/>
        <v>293.7248721934293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1.7</v>
      </c>
      <c r="C3" s="1">
        <v>0</v>
      </c>
      <c r="F3" s="4">
        <f>1000*1/SLOPE(C3:C12,B3:B12)</f>
        <v>142.85287346055267</v>
      </c>
      <c r="G3" s="1">
        <f>INTERCEPT(B4:B12,A4:A12)</f>
        <v>1.4702698265162546</v>
      </c>
    </row>
    <row r="4" spans="1:9" ht="15.75">
      <c r="A4" s="1">
        <v>27.6</v>
      </c>
      <c r="B4" s="1">
        <v>5.36</v>
      </c>
      <c r="C4" s="1">
        <f aca="true" t="shared" si="0" ref="C4:C12">LN($G$18+$G$20*A4)/$G$20-LN($G$18)/$G$20</f>
        <v>21.273685892218737</v>
      </c>
      <c r="E4" s="5">
        <f aca="true" t="shared" si="1" ref="E4:E12">1000*1/SLOPE(C3:C4,B3:B4)</f>
        <v>172.04352920049064</v>
      </c>
      <c r="F4" s="5" t="s">
        <v>7</v>
      </c>
      <c r="I4" s="6">
        <f>SLOPE(E4:E9,A4:A9)*1000</f>
        <v>-578.2792754511755</v>
      </c>
    </row>
    <row r="5" spans="1:9" ht="15.75">
      <c r="A5" s="1">
        <v>37.1</v>
      </c>
      <c r="B5" s="1">
        <v>4.36</v>
      </c>
      <c r="C5" s="1">
        <f t="shared" si="0"/>
        <v>28.49539485538861</v>
      </c>
      <c r="E5" s="5">
        <f t="shared" si="1"/>
        <v>-138.47137915691874</v>
      </c>
      <c r="F5" s="7">
        <f>CORREL(C3:C12,B3:B12)</f>
        <v>0.9647839577005227</v>
      </c>
      <c r="I5" s="6"/>
    </row>
    <row r="6" spans="1:5" ht="15.75">
      <c r="A6" s="1">
        <v>46.6</v>
      </c>
      <c r="B6" s="1">
        <v>5.66</v>
      </c>
      <c r="C6" s="1">
        <f t="shared" si="0"/>
        <v>35.66668347072931</v>
      </c>
      <c r="E6" s="5">
        <f t="shared" si="1"/>
        <v>181.27843819018418</v>
      </c>
    </row>
    <row r="7" spans="1:6" ht="15.75">
      <c r="A7" s="1">
        <v>56.1</v>
      </c>
      <c r="B7" s="1">
        <v>8.91</v>
      </c>
      <c r="C7" s="1">
        <f t="shared" si="0"/>
        <v>42.78825090668249</v>
      </c>
      <c r="E7" s="5">
        <f t="shared" si="1"/>
        <v>456.36020851145616</v>
      </c>
      <c r="F7" s="8"/>
    </row>
    <row r="8" spans="1:6" ht="15.75">
      <c r="A8" s="1">
        <v>85.1</v>
      </c>
      <c r="B8" s="1">
        <v>9.33</v>
      </c>
      <c r="C8" s="1">
        <f t="shared" si="0"/>
        <v>64.22727614314459</v>
      </c>
      <c r="E8" s="5">
        <f t="shared" si="1"/>
        <v>19.590442912748127</v>
      </c>
      <c r="F8" s="4" t="s">
        <v>8</v>
      </c>
    </row>
    <row r="9" spans="1:6" ht="15.75">
      <c r="A9" s="1">
        <v>143</v>
      </c>
      <c r="B9" s="1">
        <v>12</v>
      </c>
      <c r="C9" s="1">
        <f t="shared" si="0"/>
        <v>105.73758315517182</v>
      </c>
      <c r="E9" s="5">
        <f t="shared" si="1"/>
        <v>64.32137442940169</v>
      </c>
      <c r="F9" s="4">
        <f>1000*SLOPE(B3:B12,A3:A12)</f>
        <v>95.00396787197671</v>
      </c>
    </row>
    <row r="10" spans="1:6" ht="15.75">
      <c r="A10" s="1">
        <v>200.9</v>
      </c>
      <c r="B10" s="1">
        <v>16.6</v>
      </c>
      <c r="C10" s="1">
        <f t="shared" si="0"/>
        <v>145.63528690086696</v>
      </c>
      <c r="E10" s="5">
        <f t="shared" si="1"/>
        <v>115.29485579721721</v>
      </c>
      <c r="F10" s="5" t="s">
        <v>9</v>
      </c>
    </row>
    <row r="11" spans="1:6" ht="15.75">
      <c r="A11" s="1">
        <v>229.8</v>
      </c>
      <c r="B11" s="1">
        <v>25.85</v>
      </c>
      <c r="C11" s="1">
        <f t="shared" si="0"/>
        <v>164.9844773848007</v>
      </c>
      <c r="E11" s="5">
        <f t="shared" si="1"/>
        <v>478.0561754085032</v>
      </c>
      <c r="F11" s="5"/>
    </row>
    <row r="12" spans="1:6" ht="15.75">
      <c r="A12" s="1">
        <v>239.5</v>
      </c>
      <c r="B12" s="1">
        <v>26.77</v>
      </c>
      <c r="C12" s="1">
        <f t="shared" si="0"/>
        <v>171.3979902275724</v>
      </c>
      <c r="E12" s="5">
        <f t="shared" si="1"/>
        <v>143.44712836061194</v>
      </c>
      <c r="F12" s="7">
        <f>CORREL(B3:B12,A3:A12)</f>
        <v>0.9674327327980211</v>
      </c>
    </row>
    <row r="13" spans="5:6" ht="15.75">
      <c r="E13" s="5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7" t="s">
        <v>11</v>
      </c>
      <c r="E15" s="1" t="s">
        <v>12</v>
      </c>
      <c r="G15" s="2" t="s">
        <v>13</v>
      </c>
    </row>
    <row r="16" spans="1:5" ht="15.75">
      <c r="A16" s="1">
        <v>0</v>
      </c>
      <c r="C16" s="11"/>
      <c r="D16" s="15">
        <f>G$18+G$20*A16</f>
        <v>1.2839885536222337</v>
      </c>
      <c r="E16" s="1">
        <v>0</v>
      </c>
    </row>
    <row r="17" spans="1:7" ht="15.75">
      <c r="A17" s="1">
        <v>2.21</v>
      </c>
      <c r="B17" s="1">
        <v>1.3092</v>
      </c>
      <c r="C17" s="1">
        <f aca="true" t="shared" si="2" ref="C17:C32">B17*(1+($I$28+$I$29*A17)/(1282900)+($I$30+A17*$I$31-$I$32)/400)</f>
        <v>1.2680462213098718</v>
      </c>
      <c r="D17" s="15">
        <f aca="true" t="shared" si="3" ref="D17:D32">G$18+G$20*A17</f>
        <v>1.2861401418074032</v>
      </c>
      <c r="E17" s="1">
        <f>E16+(A17-A16)/D17</f>
        <v>1.7183197446075382</v>
      </c>
      <c r="G17" s="2" t="s">
        <v>14</v>
      </c>
    </row>
    <row r="18" spans="1:7" ht="15.75">
      <c r="A18" s="1">
        <v>5.21</v>
      </c>
      <c r="B18" s="1">
        <v>1.2404</v>
      </c>
      <c r="C18" s="1">
        <f t="shared" si="2"/>
        <v>1.2022979438103913</v>
      </c>
      <c r="D18" s="15">
        <f t="shared" si="3"/>
        <v>1.289060849751072</v>
      </c>
      <c r="E18" s="1">
        <f aca="true" t="shared" si="4" ref="E18:E33">E17+(A18-A17)/D18</f>
        <v>4.045595451242585</v>
      </c>
      <c r="G18" s="1">
        <f>INTERCEPT(C16:C1001,A16:A1001)</f>
        <v>1.2839885536222337</v>
      </c>
    </row>
    <row r="19" spans="1:7" ht="15.75">
      <c r="A19" s="1">
        <v>8.21</v>
      </c>
      <c r="B19" s="1">
        <v>1.5339</v>
      </c>
      <c r="C19" s="1">
        <f t="shared" si="2"/>
        <v>1.4878817470989183</v>
      </c>
      <c r="D19" s="15">
        <f t="shared" si="3"/>
        <v>1.2919815576947409</v>
      </c>
      <c r="E19" s="1">
        <f t="shared" si="4"/>
        <v>6.3676100203613935</v>
      </c>
      <c r="G19" s="2" t="s">
        <v>15</v>
      </c>
    </row>
    <row r="20" spans="1:7" ht="15.75">
      <c r="A20" s="1">
        <v>11.1</v>
      </c>
      <c r="B20" s="1">
        <v>1.4563</v>
      </c>
      <c r="C20" s="1">
        <f t="shared" si="2"/>
        <v>1.4136153252601513</v>
      </c>
      <c r="D20" s="15">
        <f t="shared" si="3"/>
        <v>1.2947951730138085</v>
      </c>
      <c r="E20" s="1">
        <f t="shared" si="4"/>
        <v>8.59962328410653</v>
      </c>
      <c r="G20" s="13">
        <f>SLOPE(C16:C1001,A16:A1001)</f>
        <v>0.0009735693145562784</v>
      </c>
    </row>
    <row r="21" spans="1:5" ht="15.75">
      <c r="A21" s="1">
        <v>15.6</v>
      </c>
      <c r="B21" s="1">
        <v>1.3202</v>
      </c>
      <c r="C21" s="1">
        <f t="shared" si="2"/>
        <v>1.2829238232072022</v>
      </c>
      <c r="D21" s="15">
        <f t="shared" si="3"/>
        <v>1.2991762349293117</v>
      </c>
      <c r="E21" s="1">
        <f t="shared" si="4"/>
        <v>12.063356593733184</v>
      </c>
    </row>
    <row r="22" spans="1:5" ht="15.75">
      <c r="A22" s="1">
        <v>18.1</v>
      </c>
      <c r="B22" s="1">
        <v>1.3238</v>
      </c>
      <c r="C22" s="1">
        <f t="shared" si="2"/>
        <v>1.2872128588511111</v>
      </c>
      <c r="D22" s="15">
        <f t="shared" si="3"/>
        <v>1.3016101582157025</v>
      </c>
      <c r="E22" s="1">
        <f t="shared" si="4"/>
        <v>13.984054572479062</v>
      </c>
    </row>
    <row r="23" spans="1:5" ht="15.75">
      <c r="A23" s="1">
        <v>10.6</v>
      </c>
      <c r="B23" s="1">
        <v>1.2876</v>
      </c>
      <c r="C23" s="1">
        <f t="shared" si="2"/>
        <v>1.2497061705157793</v>
      </c>
      <c r="D23" s="15">
        <f t="shared" si="3"/>
        <v>1.2943083883565303</v>
      </c>
      <c r="E23" s="1">
        <f t="shared" si="4"/>
        <v>8.189454098998972</v>
      </c>
    </row>
    <row r="24" spans="1:5" ht="15.75">
      <c r="A24" s="1">
        <v>15.1</v>
      </c>
      <c r="B24" s="1">
        <v>1.2509</v>
      </c>
      <c r="C24" s="1">
        <f t="shared" si="2"/>
        <v>1.2154310978885758</v>
      </c>
      <c r="D24" s="15">
        <f t="shared" si="3"/>
        <v>1.2986894502720336</v>
      </c>
      <c r="E24" s="1">
        <f t="shared" si="4"/>
        <v>11.654485711489082</v>
      </c>
    </row>
    <row r="25" spans="1:5" ht="15.75">
      <c r="A25" s="1">
        <v>18.28</v>
      </c>
      <c r="B25" s="1">
        <v>1.2287</v>
      </c>
      <c r="C25" s="1">
        <f t="shared" si="2"/>
        <v>1.1947940689745433</v>
      </c>
      <c r="D25" s="15">
        <f t="shared" si="3"/>
        <v>1.3017854006923224</v>
      </c>
      <c r="E25" s="1">
        <f t="shared" si="4"/>
        <v>14.097284653856079</v>
      </c>
    </row>
    <row r="26" spans="1:7" ht="15.75">
      <c r="A26" s="1">
        <v>18.61</v>
      </c>
      <c r="B26" s="1">
        <v>1.3104</v>
      </c>
      <c r="C26" s="1">
        <f t="shared" si="2"/>
        <v>1.274342874120742</v>
      </c>
      <c r="D26" s="15">
        <f t="shared" si="3"/>
        <v>1.3021066785661262</v>
      </c>
      <c r="E26" s="1">
        <f t="shared" si="4"/>
        <v>14.350720109976612</v>
      </c>
      <c r="G26" s="14" t="s">
        <v>16</v>
      </c>
    </row>
    <row r="27" spans="1:5" ht="15.75">
      <c r="A27" s="1">
        <v>22.1</v>
      </c>
      <c r="B27" s="1">
        <v>1.4395</v>
      </c>
      <c r="C27" s="1">
        <f t="shared" si="2"/>
        <v>1.4010908070325505</v>
      </c>
      <c r="D27" s="15">
        <f t="shared" si="3"/>
        <v>1.3055044354739276</v>
      </c>
      <c r="E27" s="1">
        <f t="shared" si="4"/>
        <v>17.02401627440753</v>
      </c>
    </row>
    <row r="28" spans="1:9" ht="15.75">
      <c r="A28" s="1">
        <v>25.1</v>
      </c>
      <c r="B28" s="1">
        <v>1.494</v>
      </c>
      <c r="C28" s="1">
        <f t="shared" si="2"/>
        <v>1.4552074288701513</v>
      </c>
      <c r="D28" s="15">
        <f t="shared" si="3"/>
        <v>1.3084251434175964</v>
      </c>
      <c r="E28" s="1">
        <f t="shared" si="4"/>
        <v>19.316849009312044</v>
      </c>
      <c r="G28" s="2" t="s">
        <v>17</v>
      </c>
      <c r="I28" s="1">
        <v>1652</v>
      </c>
    </row>
    <row r="29" spans="1:9" ht="15.75">
      <c r="A29" s="1">
        <v>26.52</v>
      </c>
      <c r="B29" s="1">
        <v>0.583</v>
      </c>
      <c r="C29" s="1">
        <f t="shared" si="2"/>
        <v>0.568059855471988</v>
      </c>
      <c r="D29" s="15">
        <f t="shared" si="3"/>
        <v>1.3098076118442663</v>
      </c>
      <c r="E29" s="1">
        <f t="shared" si="4"/>
        <v>20.40097769138664</v>
      </c>
      <c r="G29" s="2" t="s">
        <v>18</v>
      </c>
      <c r="I29" s="1">
        <v>1.8</v>
      </c>
    </row>
    <row r="30" spans="1:9" ht="15.75">
      <c r="A30" s="1">
        <v>22.1</v>
      </c>
      <c r="B30" s="1">
        <v>1.2889</v>
      </c>
      <c r="C30" s="1">
        <f t="shared" si="2"/>
        <v>1.2545091637264705</v>
      </c>
      <c r="D30" s="15">
        <f t="shared" si="3"/>
        <v>1.3055044354739276</v>
      </c>
      <c r="E30" s="1">
        <f t="shared" si="4"/>
        <v>17.015313208067255</v>
      </c>
      <c r="G30" s="2" t="s">
        <v>19</v>
      </c>
      <c r="I30" s="1">
        <f>B3</f>
        <v>1.7</v>
      </c>
    </row>
    <row r="31" spans="1:9" ht="15.75">
      <c r="A31" s="1">
        <v>25.1</v>
      </c>
      <c r="B31" s="1">
        <v>1.5603</v>
      </c>
      <c r="C31" s="1">
        <f t="shared" si="2"/>
        <v>1.5197859111553527</v>
      </c>
      <c r="D31" s="15">
        <f t="shared" si="3"/>
        <v>1.3084251434175964</v>
      </c>
      <c r="E31" s="1">
        <f t="shared" si="4"/>
        <v>19.30814594297177</v>
      </c>
      <c r="G31" s="2" t="s">
        <v>20</v>
      </c>
      <c r="I31" s="1">
        <f>F9/1000</f>
        <v>0.09500396787197671</v>
      </c>
    </row>
    <row r="32" spans="1:9" ht="15.75">
      <c r="A32" s="1">
        <v>26.52</v>
      </c>
      <c r="B32" s="1">
        <v>1.3219</v>
      </c>
      <c r="C32" s="1">
        <f t="shared" si="2"/>
        <v>1.2880245676645299</v>
      </c>
      <c r="D32" s="15">
        <f t="shared" si="3"/>
        <v>1.3098076118442663</v>
      </c>
      <c r="E32" s="1">
        <f t="shared" si="4"/>
        <v>20.392274625046365</v>
      </c>
      <c r="G32" s="2" t="s">
        <v>21</v>
      </c>
      <c r="I32" s="1">
        <v>15</v>
      </c>
    </row>
    <row r="33" spans="1:5" ht="15.75">
      <c r="A33" s="1">
        <v>28.6</v>
      </c>
      <c r="B33" s="1">
        <v>1.4935</v>
      </c>
      <c r="C33" s="1">
        <f aca="true" t="shared" si="5" ref="C33:C48">B33*(1+($I$28+$I$29*A33)/(1282900)+($I$30+A33*$I$31-$I$32)/400)</f>
        <v>1.4559692695897513</v>
      </c>
      <c r="D33" s="15">
        <f aca="true" t="shared" si="6" ref="D33:D48">G$18+G$20*A33</f>
        <v>1.3118326360185433</v>
      </c>
      <c r="E33" s="1">
        <f t="shared" si="4"/>
        <v>21.9778427401322</v>
      </c>
    </row>
    <row r="34" spans="1:5" ht="15.75">
      <c r="A34" s="1">
        <v>31.1</v>
      </c>
      <c r="B34" s="1">
        <v>1.2474</v>
      </c>
      <c r="C34" s="1">
        <f t="shared" si="5"/>
        <v>1.2167986603971455</v>
      </c>
      <c r="D34" s="15">
        <f t="shared" si="6"/>
        <v>1.314266559304934</v>
      </c>
      <c r="E34" s="1">
        <f aca="true" t="shared" si="7" ref="E34:E49">E33+(A34-A33)/D34</f>
        <v>23.88004437670291</v>
      </c>
    </row>
    <row r="35" spans="1:5" ht="15.75">
      <c r="A35" s="1">
        <v>31.52</v>
      </c>
      <c r="B35" s="1">
        <v>1.1969</v>
      </c>
      <c r="C35" s="1">
        <f t="shared" si="5"/>
        <v>1.1676576324513943</v>
      </c>
      <c r="D35" s="15">
        <f t="shared" si="6"/>
        <v>1.3146754584170477</v>
      </c>
      <c r="E35" s="1">
        <f t="shared" si="7"/>
        <v>24.19951485689709</v>
      </c>
    </row>
    <row r="36" spans="1:5" ht="15.75">
      <c r="A36" s="1">
        <v>28.6</v>
      </c>
      <c r="B36" s="1">
        <v>1.4569</v>
      </c>
      <c r="C36" s="1">
        <f t="shared" si="5"/>
        <v>1.420289004931576</v>
      </c>
      <c r="D36" s="15">
        <f t="shared" si="6"/>
        <v>1.3118326360185433</v>
      </c>
      <c r="E36" s="1">
        <f t="shared" si="7"/>
        <v>21.97362115687275</v>
      </c>
    </row>
    <row r="37" spans="1:5" ht="15.75">
      <c r="A37" s="1">
        <v>31.1</v>
      </c>
      <c r="B37" s="1">
        <v>1.2756</v>
      </c>
      <c r="C37" s="1">
        <f t="shared" si="5"/>
        <v>1.2443068552209386</v>
      </c>
      <c r="D37" s="15">
        <f t="shared" si="6"/>
        <v>1.314266559304934</v>
      </c>
      <c r="E37" s="1">
        <f t="shared" si="7"/>
        <v>23.875822793443458</v>
      </c>
    </row>
    <row r="38" spans="1:5" ht="15.75">
      <c r="A38" s="1">
        <v>31.52</v>
      </c>
      <c r="B38" s="1">
        <v>1.2679</v>
      </c>
      <c r="C38" s="1">
        <f t="shared" si="5"/>
        <v>1.2369229778470405</v>
      </c>
      <c r="D38" s="15">
        <f t="shared" si="6"/>
        <v>1.3146754584170477</v>
      </c>
      <c r="E38" s="1">
        <f t="shared" si="7"/>
        <v>24.19529327363764</v>
      </c>
    </row>
    <row r="39" spans="1:5" ht="15.75">
      <c r="A39" s="1">
        <v>38.1</v>
      </c>
      <c r="B39" s="1">
        <v>1.6325</v>
      </c>
      <c r="C39" s="1">
        <f t="shared" si="5"/>
        <v>1.5951815274880872</v>
      </c>
      <c r="D39" s="15">
        <f t="shared" si="6"/>
        <v>1.321081544506828</v>
      </c>
      <c r="E39" s="1">
        <f t="shared" si="7"/>
        <v>29.17606075718944</v>
      </c>
    </row>
    <row r="40" spans="1:5" ht="15.75">
      <c r="A40" s="1">
        <v>39.6</v>
      </c>
      <c r="B40" s="1">
        <v>1.5617</v>
      </c>
      <c r="C40" s="1">
        <f t="shared" si="5"/>
        <v>1.5265596604065834</v>
      </c>
      <c r="D40" s="15">
        <f t="shared" si="6"/>
        <v>1.3225418984786623</v>
      </c>
      <c r="E40" s="1">
        <f t="shared" si="7"/>
        <v>30.31024032588626</v>
      </c>
    </row>
    <row r="41" spans="1:5" ht="15.75">
      <c r="A41" s="1">
        <v>47.6</v>
      </c>
      <c r="B41" s="1">
        <v>1.4294</v>
      </c>
      <c r="C41" s="1">
        <f t="shared" si="5"/>
        <v>1.3999686052602034</v>
      </c>
      <c r="D41" s="15">
        <f t="shared" si="6"/>
        <v>1.3303304529951125</v>
      </c>
      <c r="E41" s="1">
        <f t="shared" si="7"/>
        <v>36.32378378945861</v>
      </c>
    </row>
    <row r="42" spans="1:5" ht="15.75">
      <c r="A42" s="1">
        <v>49.1</v>
      </c>
      <c r="B42" s="1">
        <v>1.3302</v>
      </c>
      <c r="C42" s="1">
        <f t="shared" si="5"/>
        <v>1.3032878397333698</v>
      </c>
      <c r="D42" s="15">
        <f t="shared" si="6"/>
        <v>1.331790806966947</v>
      </c>
      <c r="E42" s="1">
        <f t="shared" si="7"/>
        <v>37.45008680353042</v>
      </c>
    </row>
    <row r="43" spans="1:5" ht="15.75">
      <c r="A43" s="1">
        <v>61.6</v>
      </c>
      <c r="B43" s="1">
        <v>1.2008</v>
      </c>
      <c r="C43" s="1">
        <f t="shared" si="5"/>
        <v>1.1800919011267488</v>
      </c>
      <c r="D43" s="15">
        <f t="shared" si="6"/>
        <v>1.3439604233989004</v>
      </c>
      <c r="E43" s="1">
        <f t="shared" si="7"/>
        <v>46.75095592316362</v>
      </c>
    </row>
    <row r="44" spans="1:5" ht="15.75">
      <c r="A44" s="1">
        <v>66.49</v>
      </c>
      <c r="B44" s="1">
        <v>1.184</v>
      </c>
      <c r="C44" s="1">
        <f t="shared" si="5"/>
        <v>1.1649648702420345</v>
      </c>
      <c r="D44" s="15">
        <f t="shared" si="6"/>
        <v>1.3487211773470806</v>
      </c>
      <c r="E44" s="1">
        <f t="shared" si="7"/>
        <v>50.37661264312302</v>
      </c>
    </row>
    <row r="45" spans="1:5" ht="15.75">
      <c r="A45" s="1">
        <v>70.55</v>
      </c>
      <c r="B45" s="1">
        <v>1.364</v>
      </c>
      <c r="C45" s="1">
        <f t="shared" si="5"/>
        <v>1.3433940779730889</v>
      </c>
      <c r="D45" s="15">
        <f t="shared" si="6"/>
        <v>1.3526738687641793</v>
      </c>
      <c r="E45" s="1">
        <f t="shared" si="7"/>
        <v>53.37807522309381</v>
      </c>
    </row>
    <row r="46" spans="1:5" ht="15.75">
      <c r="A46" s="1">
        <v>75.8</v>
      </c>
      <c r="B46" s="1">
        <v>1.3484</v>
      </c>
      <c r="C46" s="1">
        <f t="shared" si="5"/>
        <v>1.3297210358295395</v>
      </c>
      <c r="D46" s="15">
        <f t="shared" si="6"/>
        <v>1.3577851076655996</v>
      </c>
      <c r="E46" s="1">
        <f t="shared" si="7"/>
        <v>57.244666460809015</v>
      </c>
    </row>
    <row r="47" spans="1:5" ht="15.75">
      <c r="A47" s="1">
        <v>76.36</v>
      </c>
      <c r="B47" s="1">
        <v>1.476</v>
      </c>
      <c r="C47" s="1">
        <f t="shared" si="5"/>
        <v>1.4557509087935627</v>
      </c>
      <c r="D47" s="15">
        <f t="shared" si="6"/>
        <v>1.3583303064817511</v>
      </c>
      <c r="E47" s="1">
        <f t="shared" si="7"/>
        <v>57.65693731814597</v>
      </c>
    </row>
    <row r="48" spans="1:5" ht="15.75">
      <c r="A48" s="1">
        <v>85.31</v>
      </c>
      <c r="B48" s="1">
        <v>1.6427</v>
      </c>
      <c r="C48" s="1">
        <f t="shared" si="5"/>
        <v>1.6236765069621997</v>
      </c>
      <c r="D48" s="15">
        <f t="shared" si="6"/>
        <v>1.3670437518470298</v>
      </c>
      <c r="E48" s="1">
        <f t="shared" si="7"/>
        <v>64.20391139114659</v>
      </c>
    </row>
    <row r="49" spans="1:5" ht="15.75">
      <c r="A49" s="1">
        <v>125.45</v>
      </c>
      <c r="B49" s="1">
        <v>1.3935</v>
      </c>
      <c r="C49" s="1">
        <f aca="true" t="shared" si="8" ref="C49:C64">B49*(1+($I$28+$I$29*A49)/(1282900)+($I$30+A49*$I$31-$I$32)/400)</f>
        <v>1.390726018410527</v>
      </c>
      <c r="D49" s="15">
        <f aca="true" t="shared" si="9" ref="D49:D64">G$18+G$20*A49</f>
        <v>1.4061228241333188</v>
      </c>
      <c r="E49" s="1">
        <f t="shared" si="7"/>
        <v>92.75049303471019</v>
      </c>
    </row>
    <row r="50" spans="1:5" ht="15.75">
      <c r="A50" s="1">
        <v>125.55</v>
      </c>
      <c r="B50" s="1">
        <v>1.5384</v>
      </c>
      <c r="C50" s="1">
        <f t="shared" si="8"/>
        <v>1.5353743264755202</v>
      </c>
      <c r="D50" s="15">
        <f t="shared" si="9"/>
        <v>1.4062201810647745</v>
      </c>
      <c r="E50" s="1">
        <f aca="true" t="shared" si="10" ref="E50:E65">E49+(A50-A49)/D50</f>
        <v>92.82160565373424</v>
      </c>
    </row>
    <row r="51" spans="1:5" ht="15.75">
      <c r="A51" s="1">
        <v>143.06</v>
      </c>
      <c r="B51" s="1">
        <v>1.384</v>
      </c>
      <c r="C51" s="1">
        <f t="shared" si="8"/>
        <v>1.38706777441129</v>
      </c>
      <c r="D51" s="15">
        <f t="shared" si="9"/>
        <v>1.423267379762655</v>
      </c>
      <c r="E51" s="1">
        <f t="shared" si="10"/>
        <v>105.12428345621433</v>
      </c>
    </row>
    <row r="52" spans="1:5" ht="15.75">
      <c r="A52" s="1">
        <v>152.87</v>
      </c>
      <c r="B52" s="1">
        <v>1.5243</v>
      </c>
      <c r="C52" s="1">
        <f t="shared" si="8"/>
        <v>1.5312513208482428</v>
      </c>
      <c r="D52" s="15">
        <f t="shared" si="9"/>
        <v>1.432818094738452</v>
      </c>
      <c r="E52" s="1">
        <f t="shared" si="10"/>
        <v>111.97093065869171</v>
      </c>
    </row>
    <row r="53" spans="1:5" ht="15.75">
      <c r="A53" s="1">
        <v>153.23</v>
      </c>
      <c r="B53" s="1">
        <v>1.555</v>
      </c>
      <c r="C53" s="1">
        <f t="shared" si="8"/>
        <v>1.5622250666694835</v>
      </c>
      <c r="D53" s="15">
        <f t="shared" si="9"/>
        <v>1.4331685796916922</v>
      </c>
      <c r="E53" s="1">
        <f t="shared" si="10"/>
        <v>112.22212232246474</v>
      </c>
    </row>
    <row r="54" spans="1:5" ht="15.75">
      <c r="A54" s="1">
        <v>230.05</v>
      </c>
      <c r="B54" s="1">
        <v>1.4558</v>
      </c>
      <c r="C54" s="1">
        <f t="shared" si="8"/>
        <v>1.4892828774870637</v>
      </c>
      <c r="D54" s="15">
        <f t="shared" si="9"/>
        <v>1.5079581744359056</v>
      </c>
      <c r="E54" s="1">
        <f t="shared" si="10"/>
        <v>163.16517983049988</v>
      </c>
    </row>
    <row r="55" spans="1:5" ht="15.75">
      <c r="A55" s="1">
        <v>231.07</v>
      </c>
      <c r="B55" s="1">
        <v>1.4467</v>
      </c>
      <c r="C55" s="1">
        <f t="shared" si="8"/>
        <v>1.4803261288855536</v>
      </c>
      <c r="D55" s="15">
        <f t="shared" si="9"/>
        <v>1.508951215136753</v>
      </c>
      <c r="E55" s="1">
        <f t="shared" si="10"/>
        <v>163.84114601798694</v>
      </c>
    </row>
    <row r="56" spans="1:5" ht="15.75">
      <c r="A56" s="1">
        <v>239.76</v>
      </c>
      <c r="B56" s="1">
        <v>1.2345</v>
      </c>
      <c r="C56" s="1">
        <f t="shared" si="8"/>
        <v>1.2657569057423501</v>
      </c>
      <c r="D56" s="15">
        <f t="shared" si="9"/>
        <v>1.517411532480247</v>
      </c>
      <c r="E56" s="1">
        <f t="shared" si="10"/>
        <v>169.568003771464</v>
      </c>
    </row>
    <row r="57" spans="1:5" ht="15.75">
      <c r="A57" s="1">
        <v>240.66</v>
      </c>
      <c r="B57" s="1">
        <v>1.5935</v>
      </c>
      <c r="C57" s="1">
        <f t="shared" si="8"/>
        <v>1.6341892383622463</v>
      </c>
      <c r="D57" s="15">
        <f t="shared" si="9"/>
        <v>1.5182877448633476</v>
      </c>
      <c r="E57" s="1">
        <f t="shared" si="10"/>
        <v>170.16077678372395</v>
      </c>
    </row>
    <row r="58" spans="1:5" ht="15.75">
      <c r="A58" s="1">
        <v>249.9</v>
      </c>
      <c r="B58" s="1">
        <v>1.4124</v>
      </c>
      <c r="C58" s="1">
        <f t="shared" si="8"/>
        <v>1.4515828911233088</v>
      </c>
      <c r="D58" s="15">
        <f t="shared" si="9"/>
        <v>1.5272835253298478</v>
      </c>
      <c r="E58" s="1">
        <f t="shared" si="10"/>
        <v>176.21073400957985</v>
      </c>
    </row>
    <row r="59" spans="1:5" ht="15.75">
      <c r="A59" s="1">
        <v>250.46</v>
      </c>
      <c r="B59" s="1">
        <v>1.3199</v>
      </c>
      <c r="C59" s="1">
        <f t="shared" si="8"/>
        <v>1.356693341311619</v>
      </c>
      <c r="D59" s="15">
        <f t="shared" si="9"/>
        <v>1.5278287241459991</v>
      </c>
      <c r="E59" s="1">
        <f t="shared" si="10"/>
        <v>176.57726724144655</v>
      </c>
    </row>
    <row r="60" spans="1:5" ht="15.75">
      <c r="A60" s="1">
        <v>258.95</v>
      </c>
      <c r="B60" s="1">
        <v>1.491</v>
      </c>
      <c r="C60" s="1">
        <f t="shared" si="8"/>
        <v>1.5355872017374383</v>
      </c>
      <c r="D60" s="15">
        <f t="shared" si="9"/>
        <v>1.536094327626582</v>
      </c>
      <c r="E60" s="1">
        <f t="shared" si="10"/>
        <v>182.1042715713941</v>
      </c>
    </row>
    <row r="61" spans="1:5" ht="15.75">
      <c r="A61" s="1">
        <v>260.24</v>
      </c>
      <c r="B61" s="1">
        <v>1.6601</v>
      </c>
      <c r="C61" s="1">
        <f t="shared" si="8"/>
        <v>1.7102556455399052</v>
      </c>
      <c r="D61" s="15">
        <f t="shared" si="9"/>
        <v>1.5373502320423595</v>
      </c>
      <c r="E61" s="1">
        <f t="shared" si="10"/>
        <v>182.943377699011</v>
      </c>
    </row>
    <row r="62" spans="1:5" ht="15.75">
      <c r="A62" s="1">
        <v>258.95</v>
      </c>
      <c r="B62" s="1">
        <v>1.588</v>
      </c>
      <c r="C62" s="1">
        <f t="shared" si="8"/>
        <v>1.6354879117096257</v>
      </c>
      <c r="D62" s="15">
        <f t="shared" si="9"/>
        <v>1.536094327626582</v>
      </c>
      <c r="E62" s="1">
        <f t="shared" si="10"/>
        <v>182.10358552166912</v>
      </c>
    </row>
    <row r="63" spans="1:5" ht="15.75">
      <c r="A63" s="1">
        <v>260.24</v>
      </c>
      <c r="B63" s="1">
        <v>1.6233</v>
      </c>
      <c r="C63" s="1">
        <f t="shared" si="8"/>
        <v>1.6723438283265637</v>
      </c>
      <c r="D63" s="15">
        <f t="shared" si="9"/>
        <v>1.5373502320423595</v>
      </c>
      <c r="E63" s="1">
        <f t="shared" si="10"/>
        <v>182.94269164928602</v>
      </c>
    </row>
    <row r="64" spans="1:5" ht="15.75">
      <c r="A64" s="1">
        <v>268.76</v>
      </c>
      <c r="B64" s="1">
        <v>1.5007</v>
      </c>
      <c r="C64" s="1">
        <f t="shared" si="8"/>
        <v>1.5490945180104763</v>
      </c>
      <c r="D64" s="15">
        <f t="shared" si="9"/>
        <v>1.5456450426023791</v>
      </c>
      <c r="E64" s="1">
        <f t="shared" si="10"/>
        <v>188.45495336861</v>
      </c>
    </row>
    <row r="65" spans="1:5" ht="15.75">
      <c r="A65" s="1">
        <v>269.99</v>
      </c>
      <c r="B65" s="1">
        <v>1.5664</v>
      </c>
      <c r="C65" s="1">
        <f>B65*(1+($I$28+$I$29*A65)/(1282900)+($I$30+A65*$I$31-$I$32)/400)</f>
        <v>1.617373516146692</v>
      </c>
      <c r="D65" s="15">
        <f>G$18+G$20*A65</f>
        <v>1.5468425328592834</v>
      </c>
      <c r="E65" s="1">
        <f t="shared" si="10"/>
        <v>189.25012157343457</v>
      </c>
    </row>
    <row r="66" spans="1:5" ht="15.75">
      <c r="A66" s="1">
        <v>279.1</v>
      </c>
      <c r="B66" s="1">
        <v>1.3472</v>
      </c>
      <c r="C66" s="1">
        <f>B66*(1+($I$28+$I$29*A66)/(1282900)+($I$30+A66*$I$31-$I$32)/400)</f>
        <v>1.3939725251268036</v>
      </c>
      <c r="D66" s="15">
        <f>G$18+G$20*A66</f>
        <v>1.555711749314891</v>
      </c>
      <c r="E66" s="1">
        <f>E65+(A66-A65)/D66</f>
        <v>195.10596215830634</v>
      </c>
    </row>
    <row r="67" spans="1:5" ht="15.75">
      <c r="A67" s="1">
        <v>280.59</v>
      </c>
      <c r="B67" s="1">
        <v>1.2541</v>
      </c>
      <c r="C67" s="1">
        <f>B67*(1+($I$28+$I$29*A67)/(1282900)+($I$30+A67*$I$31-$I$32)/400)</f>
        <v>1.2980866841940737</v>
      </c>
      <c r="D67" s="15">
        <f>G$18+G$20*A67</f>
        <v>1.55716236759358</v>
      </c>
      <c r="E67" s="1">
        <f>E66+(A67-A66)/D67</f>
        <v>196.06283090302344</v>
      </c>
    </row>
    <row r="68" spans="1:5" ht="15.75">
      <c r="A68" s="1">
        <v>288.64</v>
      </c>
      <c r="B68" s="1">
        <v>1.6638</v>
      </c>
      <c r="C68" s="1">
        <f>B68*(1+($I$28+$I$29*A68)/(1282900)+($I$30+A68*$I$31-$I$32)/400)</f>
        <v>1.7253565290401798</v>
      </c>
      <c r="D68" s="15">
        <f>G$18+G$20*A68</f>
        <v>1.5649996005757578</v>
      </c>
      <c r="E68" s="1">
        <f>E67+(A68-A67)/D68</f>
        <v>201.20660218388412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