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95" windowWidth="15105" windowHeight="9585" activeTab="0"/>
  </bookViews>
  <sheets>
    <sheet name="888 B" sheetId="1" r:id="rId1"/>
    <sheet name="889 A" sheetId="2" r:id="rId2"/>
    <sheet name="890 B" sheetId="3" r:id="rId3"/>
    <sheet name="892 A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<sst xmlns="http://schemas.openxmlformats.org/spreadsheetml/2006/main" count="87" uniqueCount="23">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</sst>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10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  <c r="J1" s="3"/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1.29</v>
      </c>
      <c r="C3" s="1">
        <v>0</v>
      </c>
      <c r="F3" s="4">
        <f>1000*1/SLOPE(C3:C18,B3:B18)</f>
        <v>120.29332699416851</v>
      </c>
      <c r="G3" s="1">
        <f>INTERCEPT(B4:B18,A4:A18)</f>
        <v>1.89952446877012</v>
      </c>
    </row>
    <row r="4" spans="1:9" ht="15.75">
      <c r="A4" s="1">
        <v>24.5</v>
      </c>
      <c r="B4" s="1">
        <v>3.149</v>
      </c>
      <c r="C4" s="1">
        <f aca="true" t="shared" si="0" ref="C4:C10">(A4-$A$3)/2/3*(1/($G$24*(0.6/$G$24)^$G$26)+4/($G$24*(0.6/$G$24)^($G$26*EXP(-((A4+$A$3)/2)/$G$28)))+1/($G$24*(0.6/$G$24)^($G$26*EXP(-(A4/$G$28)))))</f>
        <v>17.303233058726402</v>
      </c>
      <c r="E4" s="5">
        <f aca="true" t="shared" si="1" ref="E4:E10">1000*1/SLOPE(C3:C4,B3:B4)</f>
        <v>107.43656943708942</v>
      </c>
      <c r="F4" s="5" t="s">
        <v>7</v>
      </c>
      <c r="I4" s="6">
        <f>SLOPE(E4:E18,A4:A18)*1000</f>
        <v>-4.835992877069228</v>
      </c>
    </row>
    <row r="5" spans="1:9" ht="15.75">
      <c r="A5" s="1">
        <v>43.5</v>
      </c>
      <c r="B5" s="1">
        <v>4.446</v>
      </c>
      <c r="C5" s="1">
        <f t="shared" si="0"/>
        <v>30.03712677755733</v>
      </c>
      <c r="E5" s="5">
        <f t="shared" si="1"/>
        <v>101.8541562100515</v>
      </c>
      <c r="F5" s="7">
        <f>CORREL(C3:C9,B3:B9)</f>
        <v>0.9962923915088401</v>
      </c>
      <c r="I5" s="6"/>
    </row>
    <row r="6" spans="1:5" ht="15.75">
      <c r="A6" s="1">
        <v>62.5</v>
      </c>
      <c r="B6" s="1">
        <v>6.085</v>
      </c>
      <c r="C6" s="1">
        <f t="shared" si="0"/>
        <v>42.270226413891855</v>
      </c>
      <c r="E6" s="5">
        <f t="shared" si="1"/>
        <v>133.9807611091368</v>
      </c>
    </row>
    <row r="7" spans="1:6" ht="15.75">
      <c r="A7" s="1">
        <v>72</v>
      </c>
      <c r="B7" s="1">
        <v>7.192</v>
      </c>
      <c r="C7" s="1">
        <f t="shared" si="0"/>
        <v>48.222234582559025</v>
      </c>
      <c r="E7" s="5">
        <f t="shared" si="1"/>
        <v>185.98764797191538</v>
      </c>
      <c r="F7" s="8"/>
    </row>
    <row r="8" spans="1:6" ht="15.75">
      <c r="A8" s="1">
        <v>91</v>
      </c>
      <c r="B8" s="1">
        <v>8.003</v>
      </c>
      <c r="C8" s="1">
        <f t="shared" si="0"/>
        <v>59.83694274253783</v>
      </c>
      <c r="E8" s="5">
        <f t="shared" si="1"/>
        <v>69.82525852819133</v>
      </c>
      <c r="F8" s="4" t="s">
        <v>8</v>
      </c>
    </row>
    <row r="9" spans="1:6" ht="15.75">
      <c r="A9" s="1">
        <v>100.5</v>
      </c>
      <c r="B9" s="1">
        <v>9.232</v>
      </c>
      <c r="C9" s="1">
        <f t="shared" si="0"/>
        <v>65.51361365972988</v>
      </c>
      <c r="E9" s="5">
        <f t="shared" si="1"/>
        <v>216.50013149043346</v>
      </c>
      <c r="F9" s="4">
        <f>1000*SLOPE(B3:B18,A3:A18)</f>
        <v>68.16427400886339</v>
      </c>
    </row>
    <row r="10" spans="1:6" ht="15.75">
      <c r="A10" s="1">
        <v>300.5</v>
      </c>
      <c r="B10" s="1">
        <v>21.917</v>
      </c>
      <c r="C10" s="1">
        <f t="shared" si="0"/>
        <v>173.115890430837</v>
      </c>
      <c r="E10" s="5">
        <f t="shared" si="1"/>
        <v>117.88784011497907</v>
      </c>
      <c r="F10" s="5" t="s">
        <v>9</v>
      </c>
    </row>
    <row r="11" spans="1:6" ht="15.75">
      <c r="A11" s="2"/>
      <c r="B11" s="2"/>
      <c r="C11" s="2"/>
      <c r="F11" s="7">
        <f>CORREL(B3:B9,A3:A9)</f>
        <v>0.996984986909711</v>
      </c>
    </row>
    <row r="12" spans="1:6" ht="15.75">
      <c r="A12" s="2"/>
      <c r="B12" s="2"/>
      <c r="C12" s="2"/>
      <c r="F12" s="7"/>
    </row>
    <row r="13" spans="1:6" ht="15.75">
      <c r="A13" s="2"/>
      <c r="B13" s="2"/>
      <c r="C13" s="2"/>
      <c r="F13" s="7"/>
    </row>
    <row r="14" ht="15.75">
      <c r="F14" s="7"/>
    </row>
    <row r="15" ht="15.75">
      <c r="F15" s="7"/>
    </row>
    <row r="16" ht="15.75">
      <c r="F16" s="7"/>
    </row>
    <row r="17" ht="15.75">
      <c r="F17" s="7"/>
    </row>
    <row r="18" ht="15.75">
      <c r="F18" s="7"/>
    </row>
    <row r="19" ht="15.75">
      <c r="F19" s="7"/>
    </row>
    <row r="20" spans="1:9" ht="15.75">
      <c r="A20" s="9"/>
      <c r="B20" s="9"/>
      <c r="C20" s="9"/>
      <c r="D20" s="16"/>
      <c r="E20" s="9"/>
      <c r="F20" s="10"/>
      <c r="G20" s="10"/>
      <c r="H20" s="10"/>
      <c r="I20" s="10"/>
    </row>
    <row r="21" spans="1:10" ht="15.75">
      <c r="A21" s="11"/>
      <c r="C21" s="11" t="s">
        <v>10</v>
      </c>
      <c r="D21" s="17" t="s">
        <v>11</v>
      </c>
      <c r="E21" s="1" t="s">
        <v>12</v>
      </c>
      <c r="G21" s="2" t="s">
        <v>13</v>
      </c>
      <c r="J21" s="3"/>
    </row>
    <row r="22" spans="1:5" ht="15.75">
      <c r="A22" s="12">
        <v>0</v>
      </c>
      <c r="C22" s="11"/>
      <c r="D22" s="15">
        <f aca="true" t="shared" si="2" ref="D22:D37">$G$24^(1-$G$26*EXP(-A22/$G$28))*0.6^($G$26*EXP(-A22/$G$28))</f>
        <v>1.3712665756968818</v>
      </c>
      <c r="E22" s="1">
        <v>0</v>
      </c>
    </row>
    <row r="23" spans="1:7" ht="15.75">
      <c r="A23" s="1">
        <v>2.6</v>
      </c>
      <c r="B23" s="1">
        <v>1.1208</v>
      </c>
      <c r="C23" s="1">
        <f aca="true" t="shared" si="3" ref="C23:C38">B23*(1+($I$34+$I$35*A23)/(1282900)+($I$36+A23*$I$37-$I$38)/400)</f>
        <v>1.0850929615795482</v>
      </c>
      <c r="D23" s="15">
        <f t="shared" si="2"/>
        <v>1.3810783102106288</v>
      </c>
      <c r="E23" s="1">
        <f>E22+(A23-A22)/D23</f>
        <v>1.8825869472987908</v>
      </c>
      <c r="G23" s="2" t="s">
        <v>14</v>
      </c>
    </row>
    <row r="24" spans="1:7" ht="15.75">
      <c r="A24" s="1">
        <v>2.7</v>
      </c>
      <c r="B24" s="1">
        <v>1.2342</v>
      </c>
      <c r="C24" s="1">
        <f t="shared" si="3"/>
        <v>1.1949014097340513</v>
      </c>
      <c r="D24" s="15">
        <f t="shared" si="2"/>
        <v>1.3814539161628756</v>
      </c>
      <c r="E24" s="1">
        <f aca="true" t="shared" si="4" ref="E24:E39">E23+(A24-A23)/D24</f>
        <v>1.9549744506602926</v>
      </c>
      <c r="G24" s="2">
        <v>2.14</v>
      </c>
    </row>
    <row r="25" spans="1:7" ht="15.75">
      <c r="A25" s="1">
        <v>3.2</v>
      </c>
      <c r="B25" s="1">
        <v>0.9085</v>
      </c>
      <c r="C25" s="1">
        <f t="shared" si="3"/>
        <v>0.8796501827975379</v>
      </c>
      <c r="D25" s="15">
        <f t="shared" si="2"/>
        <v>1.3833299780788455</v>
      </c>
      <c r="E25" s="1">
        <f t="shared" si="4"/>
        <v>2.3164211104763366</v>
      </c>
      <c r="G25" s="2" t="s">
        <v>15</v>
      </c>
    </row>
    <row r="26" spans="1:7" ht="15.75">
      <c r="A26" s="1">
        <v>3.9</v>
      </c>
      <c r="B26" s="1">
        <v>1.8178</v>
      </c>
      <c r="C26" s="1">
        <f t="shared" si="3"/>
        <v>1.7602935873753094</v>
      </c>
      <c r="D26" s="15">
        <f t="shared" si="2"/>
        <v>1.385950951657197</v>
      </c>
      <c r="E26" s="1">
        <f t="shared" si="4"/>
        <v>2.8214894890960864</v>
      </c>
      <c r="G26" s="2">
        <v>0.35</v>
      </c>
    </row>
    <row r="27" spans="1:7" ht="15.75">
      <c r="A27" s="1">
        <v>4.31</v>
      </c>
      <c r="B27" s="1">
        <v>1.2049</v>
      </c>
      <c r="C27" s="1">
        <f t="shared" si="3"/>
        <v>1.1668676608120487</v>
      </c>
      <c r="D27" s="15">
        <f t="shared" si="2"/>
        <v>1.3874831043450828</v>
      </c>
      <c r="E27" s="1">
        <f t="shared" si="4"/>
        <v>3.1169885828984047</v>
      </c>
      <c r="G27" s="2" t="s">
        <v>16</v>
      </c>
    </row>
    <row r="28" spans="1:7" ht="15.75">
      <c r="A28" s="1">
        <v>5</v>
      </c>
      <c r="B28" s="1">
        <v>1.1367</v>
      </c>
      <c r="C28" s="1">
        <f t="shared" si="3"/>
        <v>1.1009551326529552</v>
      </c>
      <c r="D28" s="15">
        <f t="shared" si="2"/>
        <v>1.390056616571976</v>
      </c>
      <c r="E28" s="1">
        <f t="shared" si="4"/>
        <v>3.61337124226203</v>
      </c>
      <c r="G28" s="2">
        <v>161</v>
      </c>
    </row>
    <row r="29" spans="1:5" ht="15.75">
      <c r="A29" s="1">
        <v>5.8</v>
      </c>
      <c r="B29" s="1">
        <v>1.9148</v>
      </c>
      <c r="C29" s="1">
        <f t="shared" si="3"/>
        <v>1.854850054916029</v>
      </c>
      <c r="D29" s="15">
        <f t="shared" si="2"/>
        <v>1.3930325583171688</v>
      </c>
      <c r="E29" s="1">
        <f t="shared" si="4"/>
        <v>4.187657891359756</v>
      </c>
    </row>
    <row r="30" spans="1:5" ht="15.75">
      <c r="A30" s="1">
        <v>7.2</v>
      </c>
      <c r="B30" s="1">
        <v>1.9263</v>
      </c>
      <c r="C30" s="1">
        <f t="shared" si="3"/>
        <v>1.8664533553617801</v>
      </c>
      <c r="D30" s="15">
        <f t="shared" si="2"/>
        <v>1.3982201749146708</v>
      </c>
      <c r="E30" s="1">
        <f t="shared" si="4"/>
        <v>5.188930813262373</v>
      </c>
    </row>
    <row r="31" spans="1:5" ht="15.75">
      <c r="A31" s="1">
        <v>7.8</v>
      </c>
      <c r="B31" s="1">
        <v>2.2903</v>
      </c>
      <c r="C31" s="1">
        <f t="shared" si="3"/>
        <v>2.219380639073311</v>
      </c>
      <c r="D31" s="15">
        <f t="shared" si="2"/>
        <v>1.400435529301791</v>
      </c>
      <c r="E31" s="1">
        <f t="shared" si="4"/>
        <v>5.617368958000917</v>
      </c>
    </row>
    <row r="32" spans="1:7" ht="15.75">
      <c r="A32" s="1">
        <v>9.3</v>
      </c>
      <c r="B32" s="1">
        <v>1.5144</v>
      </c>
      <c r="C32" s="1">
        <f t="shared" si="3"/>
        <v>1.4678967497160464</v>
      </c>
      <c r="D32" s="15">
        <f t="shared" si="2"/>
        <v>1.405953127303826</v>
      </c>
      <c r="E32" s="1">
        <f t="shared" si="4"/>
        <v>6.684260855653669</v>
      </c>
      <c r="G32" s="14" t="s">
        <v>17</v>
      </c>
    </row>
    <row r="33" spans="1:5" ht="15.75">
      <c r="A33" s="1">
        <v>10.8</v>
      </c>
      <c r="B33" s="1">
        <v>1.3481</v>
      </c>
      <c r="C33" s="1">
        <f t="shared" si="3"/>
        <v>1.307050819539562</v>
      </c>
      <c r="D33" s="15">
        <f t="shared" si="2"/>
        <v>1.411440994993126</v>
      </c>
      <c r="E33" s="1">
        <f t="shared" si="4"/>
        <v>7.747004537692821</v>
      </c>
    </row>
    <row r="34" spans="1:9" ht="15.75">
      <c r="A34" s="1">
        <v>12</v>
      </c>
      <c r="B34" s="1">
        <v>1.285</v>
      </c>
      <c r="C34" s="1">
        <f t="shared" si="3"/>
        <v>1.2461371296080803</v>
      </c>
      <c r="D34" s="15">
        <f t="shared" si="2"/>
        <v>1.4158098576997078</v>
      </c>
      <c r="E34" s="1">
        <f t="shared" si="4"/>
        <v>8.59457597779401</v>
      </c>
      <c r="G34" s="2" t="s">
        <v>18</v>
      </c>
      <c r="I34" s="1">
        <v>2527</v>
      </c>
    </row>
    <row r="35" spans="1:9" ht="15.75">
      <c r="A35" s="1">
        <v>17.3</v>
      </c>
      <c r="B35" s="1">
        <v>2.076</v>
      </c>
      <c r="C35" s="1">
        <f t="shared" si="3"/>
        <v>2.015104970191441</v>
      </c>
      <c r="D35" s="15">
        <f t="shared" si="2"/>
        <v>1.4348773642850248</v>
      </c>
      <c r="E35" s="1">
        <f t="shared" si="4"/>
        <v>12.288271433531373</v>
      </c>
      <c r="G35" s="2" t="s">
        <v>19</v>
      </c>
      <c r="I35" s="1">
        <v>1.8</v>
      </c>
    </row>
    <row r="36" spans="1:9" ht="15.75">
      <c r="A36" s="1">
        <v>17.3</v>
      </c>
      <c r="B36" s="1">
        <v>1.3331</v>
      </c>
      <c r="C36" s="1">
        <f t="shared" si="3"/>
        <v>1.2939963563401782</v>
      </c>
      <c r="D36" s="15">
        <f t="shared" si="2"/>
        <v>1.4348773642850248</v>
      </c>
      <c r="E36" s="1">
        <f t="shared" si="4"/>
        <v>12.288271433531373</v>
      </c>
      <c r="G36" s="2" t="s">
        <v>20</v>
      </c>
      <c r="I36" s="1">
        <f>B3</f>
        <v>1.29</v>
      </c>
    </row>
    <row r="37" spans="1:9" ht="15.75">
      <c r="A37" s="1">
        <v>18.8</v>
      </c>
      <c r="B37" s="1">
        <v>1.5303</v>
      </c>
      <c r="C37" s="1">
        <f t="shared" si="3"/>
        <v>1.485806305052329</v>
      </c>
      <c r="D37" s="15">
        <f t="shared" si="2"/>
        <v>1.4402061307965015</v>
      </c>
      <c r="E37" s="1">
        <f t="shared" si="4"/>
        <v>13.32978901072043</v>
      </c>
      <c r="G37" s="2" t="s">
        <v>21</v>
      </c>
      <c r="I37" s="1">
        <f>F9/1000</f>
        <v>0.06816427400886339</v>
      </c>
    </row>
    <row r="38" spans="1:9" ht="15.75">
      <c r="A38" s="1">
        <v>18.8</v>
      </c>
      <c r="B38" s="1">
        <v>1.3263</v>
      </c>
      <c r="C38" s="1">
        <f t="shared" si="3"/>
        <v>1.287737634706204</v>
      </c>
      <c r="D38" s="15">
        <f aca="true" t="shared" si="5" ref="D38:D53">$G$24^(1-$G$26*EXP(-A38/$G$28))*0.6^($G$26*EXP(-A38/$G$28))</f>
        <v>1.4402061307965015</v>
      </c>
      <c r="E38" s="1">
        <f t="shared" si="4"/>
        <v>13.32978901072043</v>
      </c>
      <c r="G38" s="2" t="s">
        <v>22</v>
      </c>
      <c r="I38" s="1">
        <v>15</v>
      </c>
    </row>
    <row r="39" spans="1:5" ht="15.75">
      <c r="A39" s="1">
        <v>20.3</v>
      </c>
      <c r="B39" s="1">
        <v>1.3134</v>
      </c>
      <c r="C39" s="1">
        <f aca="true" t="shared" si="6" ref="C39:C54">B39*(1+($I$34+$I$35*A39)/(1282900)+($I$36+A39*$I$37-$I$38)/400)</f>
        <v>1.2755511943624436</v>
      </c>
      <c r="D39" s="15">
        <f t="shared" si="5"/>
        <v>1.445504995992602</v>
      </c>
      <c r="E39" s="1">
        <f t="shared" si="4"/>
        <v>14.367488641063098</v>
      </c>
    </row>
    <row r="40" spans="1:5" ht="15.75">
      <c r="A40" s="1">
        <v>20.3</v>
      </c>
      <c r="B40" s="1">
        <v>1.4846</v>
      </c>
      <c r="C40" s="1">
        <f t="shared" si="6"/>
        <v>1.441817651249036</v>
      </c>
      <c r="D40" s="15">
        <f t="shared" si="5"/>
        <v>1.445504995992602</v>
      </c>
      <c r="E40" s="1">
        <f aca="true" t="shared" si="7" ref="E40:E55">E39+(A40-A39)/D40</f>
        <v>14.367488641063098</v>
      </c>
    </row>
    <row r="41" spans="1:5" ht="15.75">
      <c r="A41" s="1">
        <v>21.8</v>
      </c>
      <c r="B41" s="1">
        <v>1.302</v>
      </c>
      <c r="C41" s="1">
        <f t="shared" si="6"/>
        <v>1.2648152652701783</v>
      </c>
      <c r="D41" s="15">
        <f t="shared" si="5"/>
        <v>1.4507739473729087</v>
      </c>
      <c r="E41" s="1">
        <f t="shared" si="7"/>
        <v>15.401419532030799</v>
      </c>
    </row>
    <row r="42" spans="1:5" ht="15.75">
      <c r="A42" s="1">
        <v>21.8</v>
      </c>
      <c r="B42" s="1">
        <v>1.5155</v>
      </c>
      <c r="C42" s="1">
        <f t="shared" si="6"/>
        <v>1.4722177684462021</v>
      </c>
      <c r="D42" s="15">
        <f t="shared" si="5"/>
        <v>1.4507739473729087</v>
      </c>
      <c r="E42" s="1">
        <f t="shared" si="7"/>
        <v>15.401419532030799</v>
      </c>
    </row>
    <row r="43" spans="1:5" ht="15.75">
      <c r="A43" s="1">
        <v>26.8</v>
      </c>
      <c r="B43" s="1">
        <v>1.8864</v>
      </c>
      <c r="C43" s="1">
        <f t="shared" si="6"/>
        <v>1.8341455215462739</v>
      </c>
      <c r="D43" s="15">
        <f t="shared" si="5"/>
        <v>1.468120990033682</v>
      </c>
      <c r="E43" s="1">
        <f t="shared" si="7"/>
        <v>18.807133389364374</v>
      </c>
    </row>
    <row r="44" spans="1:5" ht="15.75">
      <c r="A44" s="1">
        <v>28.3</v>
      </c>
      <c r="B44" s="1">
        <v>1.6607</v>
      </c>
      <c r="C44" s="1">
        <f t="shared" si="6"/>
        <v>1.6151255515936873</v>
      </c>
      <c r="D44" s="15">
        <f t="shared" si="5"/>
        <v>1.4732602611986414</v>
      </c>
      <c r="E44" s="1">
        <f t="shared" si="7"/>
        <v>19.825283433525346</v>
      </c>
    </row>
    <row r="45" spans="1:5" ht="15.75">
      <c r="A45" s="1">
        <v>29.8</v>
      </c>
      <c r="B45" s="1">
        <v>1.2748</v>
      </c>
      <c r="C45" s="1">
        <f t="shared" si="6"/>
        <v>1.2401443146326414</v>
      </c>
      <c r="D45" s="15">
        <f t="shared" si="5"/>
        <v>1.4783696140611742</v>
      </c>
      <c r="E45" s="1">
        <f t="shared" si="7"/>
        <v>20.83991467711497</v>
      </c>
    </row>
    <row r="46" spans="1:5" ht="15.75">
      <c r="A46" s="1">
        <v>31.3</v>
      </c>
      <c r="B46" s="1">
        <v>1.4025</v>
      </c>
      <c r="C46" s="1">
        <f t="shared" si="6"/>
        <v>1.3647342185427989</v>
      </c>
      <c r="D46" s="15">
        <f t="shared" si="5"/>
        <v>1.4834490589482128</v>
      </c>
      <c r="E46" s="1">
        <f t="shared" si="7"/>
        <v>21.85107174445877</v>
      </c>
    </row>
    <row r="47" spans="1:5" ht="15.75">
      <c r="A47" s="1">
        <v>36.3</v>
      </c>
      <c r="B47" s="1">
        <v>1.4769</v>
      </c>
      <c r="C47" s="1">
        <f t="shared" si="6"/>
        <v>1.4383995732036903</v>
      </c>
      <c r="D47" s="15">
        <f t="shared" si="5"/>
        <v>1.5001647404516478</v>
      </c>
      <c r="E47" s="1">
        <f t="shared" si="7"/>
        <v>25.18403902810168</v>
      </c>
    </row>
    <row r="48" spans="1:5" ht="15.75">
      <c r="A48" s="1">
        <v>37.8</v>
      </c>
      <c r="B48" s="1">
        <v>1.4815</v>
      </c>
      <c r="C48" s="1">
        <f t="shared" si="6"/>
        <v>1.4432614716620886</v>
      </c>
      <c r="D48" s="15">
        <f t="shared" si="5"/>
        <v>1.505114784494316</v>
      </c>
      <c r="E48" s="1">
        <f t="shared" si="7"/>
        <v>26.180640759380246</v>
      </c>
    </row>
    <row r="49" spans="1:5" ht="15.75">
      <c r="A49" s="1">
        <v>39.3</v>
      </c>
      <c r="B49" s="1">
        <v>2.2039</v>
      </c>
      <c r="C49" s="1">
        <f t="shared" si="6"/>
        <v>2.14758382405033</v>
      </c>
      <c r="D49" s="15">
        <f t="shared" si="5"/>
        <v>1.510035031117838</v>
      </c>
      <c r="E49" s="1">
        <f t="shared" si="7"/>
        <v>27.17399519758132</v>
      </c>
    </row>
    <row r="50" spans="1:5" ht="15.75">
      <c r="A50" s="1">
        <v>40.8</v>
      </c>
      <c r="B50" s="1">
        <v>1.5997</v>
      </c>
      <c r="C50" s="1">
        <f t="shared" si="6"/>
        <v>1.5592352002112604</v>
      </c>
      <c r="D50" s="15">
        <f t="shared" si="5"/>
        <v>1.5149255109830286</v>
      </c>
      <c r="E50" s="1">
        <f t="shared" si="7"/>
        <v>28.164142890735327</v>
      </c>
    </row>
    <row r="51" spans="1:5" ht="15.75">
      <c r="A51" s="1">
        <v>45.6</v>
      </c>
      <c r="B51" s="1">
        <v>1.2628</v>
      </c>
      <c r="C51" s="1">
        <f t="shared" si="6"/>
        <v>1.2318986062599553</v>
      </c>
      <c r="D51" s="15">
        <f t="shared" si="5"/>
        <v>1.530375424586539</v>
      </c>
      <c r="E51" s="1">
        <f t="shared" si="7"/>
        <v>31.300628175904368</v>
      </c>
    </row>
    <row r="52" spans="1:5" ht="15.75">
      <c r="A52" s="1">
        <v>47.62</v>
      </c>
      <c r="B52" s="1">
        <v>1.4365</v>
      </c>
      <c r="C52" s="1">
        <f t="shared" si="6"/>
        <v>1.401846631166561</v>
      </c>
      <c r="D52" s="15">
        <f t="shared" si="5"/>
        <v>1.536786547884586</v>
      </c>
      <c r="E52" s="1">
        <f t="shared" si="7"/>
        <v>32.61505925469053</v>
      </c>
    </row>
    <row r="53" spans="1:5" ht="15.75">
      <c r="A53" s="1">
        <v>49.3</v>
      </c>
      <c r="B53" s="1">
        <v>1.3961</v>
      </c>
      <c r="C53" s="1">
        <f t="shared" si="6"/>
        <v>1.362824199702901</v>
      </c>
      <c r="D53" s="15">
        <f t="shared" si="5"/>
        <v>1.5420777562648118</v>
      </c>
      <c r="E53" s="1">
        <f t="shared" si="7"/>
        <v>33.70449848249527</v>
      </c>
    </row>
    <row r="54" spans="1:5" ht="15.75">
      <c r="A54" s="1">
        <v>50.3</v>
      </c>
      <c r="B54" s="1">
        <v>1.4989</v>
      </c>
      <c r="C54" s="1">
        <f t="shared" si="6"/>
        <v>1.4634315112499805</v>
      </c>
      <c r="D54" s="15">
        <f aca="true" t="shared" si="8" ref="D54:D69">$G$24^(1-$G$26*EXP(-A54/$G$28))*0.6^($G$26*EXP(-A54/$G$28))</f>
        <v>1.5452097182896196</v>
      </c>
      <c r="E54" s="1">
        <f t="shared" si="7"/>
        <v>34.351659827757125</v>
      </c>
    </row>
    <row r="55" spans="1:5" ht="15.75">
      <c r="A55" s="1">
        <v>55.1</v>
      </c>
      <c r="B55" s="1">
        <v>1.5354</v>
      </c>
      <c r="C55" s="1">
        <f aca="true" t="shared" si="9" ref="C55:C70">B55*(1+($I$34+$I$35*A55)/(1282900)+($I$36+A55*$I$37-$I$38)/400)</f>
        <v>1.500334064948454</v>
      </c>
      <c r="D55" s="15">
        <f t="shared" si="8"/>
        <v>1.5600611963378994</v>
      </c>
      <c r="E55" s="1">
        <f t="shared" si="7"/>
        <v>37.42846220657891</v>
      </c>
    </row>
    <row r="56" spans="1:5" ht="15.75">
      <c r="A56" s="1">
        <v>56.5</v>
      </c>
      <c r="B56" s="1">
        <v>1.6142</v>
      </c>
      <c r="C56" s="1">
        <f t="shared" si="9"/>
        <v>1.577722684906008</v>
      </c>
      <c r="D56" s="15">
        <f t="shared" si="8"/>
        <v>1.5643363270497561</v>
      </c>
      <c r="E56" s="1">
        <f aca="true" t="shared" si="10" ref="E56:E71">E55+(A56-A55)/D56</f>
        <v>38.32341041930776</v>
      </c>
    </row>
    <row r="57" spans="1:5" ht="15.75">
      <c r="A57" s="1">
        <v>58.3</v>
      </c>
      <c r="B57" s="1">
        <v>1.5264</v>
      </c>
      <c r="C57" s="1">
        <f t="shared" si="9"/>
        <v>1.4923788305583963</v>
      </c>
      <c r="D57" s="15">
        <f t="shared" si="8"/>
        <v>1.5697955345548777</v>
      </c>
      <c r="E57" s="1">
        <f t="shared" si="10"/>
        <v>39.470056565495454</v>
      </c>
    </row>
    <row r="58" spans="1:5" ht="15.75">
      <c r="A58" s="1">
        <v>60.3</v>
      </c>
      <c r="B58" s="1">
        <v>1.6275</v>
      </c>
      <c r="C58" s="1">
        <f t="shared" si="9"/>
        <v>1.5917847167833334</v>
      </c>
      <c r="D58" s="15">
        <f t="shared" si="8"/>
        <v>1.5758121133136949</v>
      </c>
      <c r="E58" s="1">
        <f t="shared" si="10"/>
        <v>40.73924340769729</v>
      </c>
    </row>
    <row r="59" spans="1:5" ht="15.75">
      <c r="A59" s="1">
        <v>64.71</v>
      </c>
      <c r="B59" s="1">
        <v>2.145</v>
      </c>
      <c r="C59" s="1">
        <f t="shared" si="9"/>
        <v>2.0995535078757674</v>
      </c>
      <c r="D59" s="15">
        <f t="shared" si="8"/>
        <v>1.5888964218996289</v>
      </c>
      <c r="E59" s="1">
        <f t="shared" si="10"/>
        <v>43.51475472436798</v>
      </c>
    </row>
    <row r="60" spans="1:5" ht="15.75">
      <c r="A60" s="1">
        <v>66.22</v>
      </c>
      <c r="B60" s="1">
        <v>1.3623</v>
      </c>
      <c r="C60" s="1">
        <f t="shared" si="9"/>
        <v>1.333790143825439</v>
      </c>
      <c r="D60" s="15">
        <f t="shared" si="8"/>
        <v>1.5933191544763632</v>
      </c>
      <c r="E60" s="1">
        <f t="shared" si="10"/>
        <v>44.46246190265535</v>
      </c>
    </row>
    <row r="61" spans="1:5" ht="15.75">
      <c r="A61" s="1">
        <v>69.42</v>
      </c>
      <c r="B61" s="1">
        <v>1.5361</v>
      </c>
      <c r="C61" s="1">
        <f t="shared" si="9"/>
        <v>1.5047974570820752</v>
      </c>
      <c r="D61" s="15">
        <f t="shared" si="8"/>
        <v>1.6025955946614399</v>
      </c>
      <c r="E61" s="1">
        <f t="shared" si="10"/>
        <v>46.45922266417237</v>
      </c>
    </row>
    <row r="62" spans="1:5" ht="15.75">
      <c r="A62" s="1">
        <v>70.42</v>
      </c>
      <c r="B62" s="1">
        <v>1.9639</v>
      </c>
      <c r="C62" s="1">
        <f t="shared" si="9"/>
        <v>1.9242172023702548</v>
      </c>
      <c r="D62" s="15">
        <f t="shared" si="8"/>
        <v>1.6054677575265486</v>
      </c>
      <c r="E62" s="1">
        <f t="shared" si="10"/>
        <v>47.0820940954496</v>
      </c>
    </row>
    <row r="63" spans="1:5" ht="15.75">
      <c r="A63" s="1">
        <v>74.2</v>
      </c>
      <c r="B63" s="1">
        <v>1.4859</v>
      </c>
      <c r="C63" s="1">
        <f t="shared" si="9"/>
        <v>1.456840754048208</v>
      </c>
      <c r="D63" s="15">
        <f t="shared" si="8"/>
        <v>1.6162101458608362</v>
      </c>
      <c r="E63" s="1">
        <f t="shared" si="10"/>
        <v>49.42089886640138</v>
      </c>
    </row>
    <row r="64" spans="1:5" ht="15.75">
      <c r="A64" s="1">
        <v>75.7</v>
      </c>
      <c r="B64" s="1">
        <v>1.7908</v>
      </c>
      <c r="C64" s="1">
        <f t="shared" si="9"/>
        <v>1.756239453529286</v>
      </c>
      <c r="D64" s="15">
        <f t="shared" si="8"/>
        <v>1.620423066563982</v>
      </c>
      <c r="E64" s="1">
        <f t="shared" si="10"/>
        <v>50.34658304786682</v>
      </c>
    </row>
    <row r="65" spans="1:5" ht="15.75">
      <c r="A65" s="1">
        <v>78.7</v>
      </c>
      <c r="B65" s="1">
        <v>1.6186</v>
      </c>
      <c r="C65" s="1">
        <f t="shared" si="9"/>
        <v>1.5881970246883317</v>
      </c>
      <c r="D65" s="15">
        <f t="shared" si="8"/>
        <v>1.6287642796900745</v>
      </c>
      <c r="E65" s="1">
        <f t="shared" si="10"/>
        <v>52.18847019962266</v>
      </c>
    </row>
    <row r="66" spans="1:5" ht="15.75">
      <c r="A66" s="1">
        <v>80.2</v>
      </c>
      <c r="B66" s="1">
        <v>1.3786</v>
      </c>
      <c r="C66" s="1">
        <f t="shared" si="9"/>
        <v>1.353060358682693</v>
      </c>
      <c r="D66" s="15">
        <f t="shared" si="8"/>
        <v>1.6328927525945436</v>
      </c>
      <c r="E66" s="1">
        <f t="shared" si="10"/>
        <v>53.10708533684867</v>
      </c>
    </row>
    <row r="67" spans="1:5" ht="15.75">
      <c r="A67" s="1">
        <v>83.58</v>
      </c>
      <c r="B67" s="1">
        <v>1.067</v>
      </c>
      <c r="C67" s="1">
        <f t="shared" si="9"/>
        <v>1.0478526313979684</v>
      </c>
      <c r="D67" s="15">
        <f t="shared" si="8"/>
        <v>1.6420932153326975</v>
      </c>
      <c r="E67" s="1">
        <f t="shared" si="10"/>
        <v>55.16543377190702</v>
      </c>
    </row>
    <row r="68" spans="1:5" ht="15.75">
      <c r="A68" s="1">
        <v>85.12</v>
      </c>
      <c r="B68" s="1">
        <v>3.8527</v>
      </c>
      <c r="C68" s="1">
        <f t="shared" si="9"/>
        <v>3.7845825031170137</v>
      </c>
      <c r="D68" s="15">
        <f t="shared" si="8"/>
        <v>1.646238349937749</v>
      </c>
      <c r="E68" s="1">
        <f t="shared" si="10"/>
        <v>56.100899769317564</v>
      </c>
    </row>
    <row r="69" spans="1:5" ht="15.75">
      <c r="A69" s="1">
        <v>88.1</v>
      </c>
      <c r="B69" s="1">
        <v>1.599</v>
      </c>
      <c r="C69" s="1">
        <f t="shared" si="9"/>
        <v>1.5715476451588881</v>
      </c>
      <c r="D69" s="15">
        <f t="shared" si="8"/>
        <v>1.6541767828384952</v>
      </c>
      <c r="E69" s="1">
        <f t="shared" si="10"/>
        <v>57.90240008712909</v>
      </c>
    </row>
    <row r="70" spans="1:5" ht="15.75">
      <c r="A70" s="1">
        <v>89.6</v>
      </c>
      <c r="B70" s="1">
        <v>1.5131</v>
      </c>
      <c r="C70" s="1">
        <f t="shared" si="9"/>
        <v>1.4875123722824248</v>
      </c>
      <c r="D70" s="15">
        <f aca="true" t="shared" si="11" ref="D70:D85">$G$24^(1-$G$26*EXP(-A70/$G$28))*0.6^($G$26*EXP(-A70/$G$28))</f>
        <v>1.6581315927209819</v>
      </c>
      <c r="E70" s="1">
        <f t="shared" si="10"/>
        <v>58.80703275113768</v>
      </c>
    </row>
    <row r="71" spans="1:5" ht="15.75">
      <c r="A71" s="1">
        <v>91.5</v>
      </c>
      <c r="B71" s="1">
        <v>1.0775</v>
      </c>
      <c r="C71" s="1">
        <f aca="true" t="shared" si="12" ref="C71:C86">B71*(1+($I$34+$I$35*A71)/(1282900)+($I$36+A71*$I$37-$I$38)/400)</f>
        <v>1.0596304326030543</v>
      </c>
      <c r="D71" s="15">
        <f t="shared" si="11"/>
        <v>1.6631017678858402</v>
      </c>
      <c r="E71" s="1">
        <f t="shared" si="10"/>
        <v>59.94947636865324</v>
      </c>
    </row>
    <row r="72" spans="1:5" ht="15.75">
      <c r="A72" s="1">
        <v>94.42</v>
      </c>
      <c r="B72" s="1">
        <v>2.0044</v>
      </c>
      <c r="C72" s="1">
        <f t="shared" si="12"/>
        <v>1.9721640583696427</v>
      </c>
      <c r="D72" s="15">
        <f t="shared" si="11"/>
        <v>1.6706550822177317</v>
      </c>
      <c r="E72" s="1">
        <f aca="true" t="shared" si="13" ref="E72:E87">E71+(A72-A71)/D72</f>
        <v>61.69729375542574</v>
      </c>
    </row>
    <row r="73" spans="1:5" ht="15.75">
      <c r="A73" s="1">
        <v>97.4</v>
      </c>
      <c r="B73" s="1">
        <v>1.5804</v>
      </c>
      <c r="C73" s="1">
        <f t="shared" si="12"/>
        <v>1.5557922488477862</v>
      </c>
      <c r="D73" s="15">
        <f t="shared" si="11"/>
        <v>1.6782580580112616</v>
      </c>
      <c r="E73" s="1">
        <f t="shared" si="13"/>
        <v>63.472944398528455</v>
      </c>
    </row>
    <row r="74" spans="1:5" ht="15.75">
      <c r="A74" s="1">
        <v>98.87</v>
      </c>
      <c r="B74" s="1">
        <v>1.6333</v>
      </c>
      <c r="C74" s="1">
        <f t="shared" si="12"/>
        <v>1.608281081357274</v>
      </c>
      <c r="D74" s="15">
        <f t="shared" si="11"/>
        <v>1.6819695067610039</v>
      </c>
      <c r="E74" s="1">
        <f t="shared" si="13"/>
        <v>64.34691981490256</v>
      </c>
    </row>
    <row r="75" spans="1:5" ht="15.75">
      <c r="A75" s="1">
        <v>101.3</v>
      </c>
      <c r="B75" s="1">
        <v>3.6269</v>
      </c>
      <c r="C75" s="1">
        <f t="shared" si="12"/>
        <v>3.572857338552652</v>
      </c>
      <c r="D75" s="15">
        <f t="shared" si="11"/>
        <v>1.6880485912669647</v>
      </c>
      <c r="E75" s="1">
        <f t="shared" si="13"/>
        <v>65.78645183582393</v>
      </c>
    </row>
    <row r="76" spans="1:5" ht="15.75">
      <c r="A76" s="1">
        <v>102.78</v>
      </c>
      <c r="B76" s="1">
        <v>1.982</v>
      </c>
      <c r="C76" s="1">
        <f t="shared" si="12"/>
        <v>1.9529711798353608</v>
      </c>
      <c r="D76" s="15">
        <f t="shared" si="11"/>
        <v>1.6917169524969802</v>
      </c>
      <c r="E76" s="1">
        <f t="shared" si="13"/>
        <v>66.66130267763616</v>
      </c>
    </row>
    <row r="77" spans="1:5" ht="15.75">
      <c r="A77" s="1">
        <v>104.27</v>
      </c>
      <c r="B77" s="1">
        <v>1.879</v>
      </c>
      <c r="C77" s="1">
        <f t="shared" si="12"/>
        <v>1.8519607698167904</v>
      </c>
      <c r="D77" s="15">
        <f t="shared" si="11"/>
        <v>1.695384134747815</v>
      </c>
      <c r="E77" s="1">
        <f t="shared" si="13"/>
        <v>67.54015955110904</v>
      </c>
    </row>
    <row r="78" spans="1:5" ht="15.75">
      <c r="A78" s="1">
        <v>107.16</v>
      </c>
      <c r="B78" s="1">
        <v>2.0234</v>
      </c>
      <c r="C78" s="1">
        <f t="shared" si="12"/>
        <v>1.9952875241138166</v>
      </c>
      <c r="D78" s="15">
        <f t="shared" si="11"/>
        <v>1.7024231352556027</v>
      </c>
      <c r="E78" s="1">
        <f t="shared" si="13"/>
        <v>69.2377398648106</v>
      </c>
    </row>
    <row r="79" spans="1:5" ht="15.75">
      <c r="A79" s="1">
        <v>110.6</v>
      </c>
      <c r="B79" s="1">
        <v>2.1822</v>
      </c>
      <c r="C79" s="1">
        <f t="shared" si="12"/>
        <v>2.1531709734405315</v>
      </c>
      <c r="D79" s="15">
        <f t="shared" si="11"/>
        <v>1.710675651555033</v>
      </c>
      <c r="E79" s="1">
        <f t="shared" si="13"/>
        <v>71.24864122818302</v>
      </c>
    </row>
    <row r="80" spans="1:5" ht="15.75">
      <c r="A80" s="1">
        <v>110.85</v>
      </c>
      <c r="B80" s="1">
        <v>1.1496</v>
      </c>
      <c r="C80" s="1">
        <f t="shared" si="12"/>
        <v>1.1343566614049718</v>
      </c>
      <c r="D80" s="15">
        <f t="shared" si="11"/>
        <v>1.7112700915054853</v>
      </c>
      <c r="E80" s="1">
        <f t="shared" si="13"/>
        <v>71.39473155094444</v>
      </c>
    </row>
    <row r="81" spans="1:5" ht="15.75">
      <c r="A81" s="1">
        <v>112.1</v>
      </c>
      <c r="B81" s="1">
        <v>1.8219</v>
      </c>
      <c r="C81" s="1">
        <f t="shared" si="12"/>
        <v>1.7981334567727283</v>
      </c>
      <c r="D81" s="15">
        <f t="shared" si="11"/>
        <v>1.7142315584386367</v>
      </c>
      <c r="E81" s="1">
        <f t="shared" si="13"/>
        <v>72.12392125337796</v>
      </c>
    </row>
    <row r="82" spans="1:5" ht="15.75">
      <c r="A82" s="1">
        <v>112.35</v>
      </c>
      <c r="B82" s="1">
        <v>1.7862</v>
      </c>
      <c r="C82" s="1">
        <f t="shared" si="12"/>
        <v>1.7629758839177305</v>
      </c>
      <c r="D82" s="15">
        <f t="shared" si="11"/>
        <v>1.7148217090750697</v>
      </c>
      <c r="E82" s="1">
        <f t="shared" si="13"/>
        <v>72.26970900418434</v>
      </c>
    </row>
    <row r="83" spans="1:5" ht="15.75">
      <c r="A83" s="1">
        <v>113.82</v>
      </c>
      <c r="B83" s="1">
        <v>1.4826</v>
      </c>
      <c r="C83" s="1">
        <f t="shared" si="12"/>
        <v>1.4636977362255597</v>
      </c>
      <c r="D83" s="15">
        <f t="shared" si="11"/>
        <v>1.7182773913307547</v>
      </c>
      <c r="E83" s="1">
        <f t="shared" si="13"/>
        <v>73.12521697246501</v>
      </c>
    </row>
    <row r="84" spans="1:5" ht="15.75">
      <c r="A84" s="1">
        <v>115.1</v>
      </c>
      <c r="B84" s="1">
        <v>1.5126</v>
      </c>
      <c r="C84" s="1">
        <f t="shared" si="12"/>
        <v>1.4936479075822313</v>
      </c>
      <c r="D84" s="15">
        <f t="shared" si="11"/>
        <v>1.7212664303244192</v>
      </c>
      <c r="E84" s="1">
        <f t="shared" si="13"/>
        <v>73.86885548039707</v>
      </c>
    </row>
    <row r="85" spans="1:5" ht="15.75">
      <c r="A85" s="1">
        <v>116.6</v>
      </c>
      <c r="B85" s="1">
        <v>1.9559</v>
      </c>
      <c r="C85" s="1">
        <f t="shared" si="12"/>
        <v>1.931897664602615</v>
      </c>
      <c r="D85" s="15">
        <f t="shared" si="11"/>
        <v>1.7247456328211572</v>
      </c>
      <c r="E85" s="1">
        <f t="shared" si="13"/>
        <v>74.73854894212016</v>
      </c>
    </row>
    <row r="86" spans="1:5" ht="15.75">
      <c r="A86" s="1">
        <v>117.1</v>
      </c>
      <c r="B86" s="1">
        <v>1.5551</v>
      </c>
      <c r="C86" s="1">
        <f t="shared" si="12"/>
        <v>1.5361497797994825</v>
      </c>
      <c r="D86" s="15">
        <f aca="true" t="shared" si="14" ref="D86:D101">$G$24^(1-$G$26*EXP(-A86/$G$28))*0.6^($G$26*EXP(-A86/$G$28))</f>
        <v>1.7258997322861902</v>
      </c>
      <c r="E86" s="1">
        <f t="shared" si="13"/>
        <v>75.02825290964884</v>
      </c>
    </row>
    <row r="87" spans="1:5" ht="15.75">
      <c r="A87" s="1">
        <v>129.6</v>
      </c>
      <c r="B87" s="1">
        <v>1.8218</v>
      </c>
      <c r="C87" s="1">
        <f aca="true" t="shared" si="15" ref="C87:C102">B87*(1+($I$34+$I$35*A87)/(1282900)+($I$36+A87*$I$37-$I$38)/400)</f>
        <v>1.80351244153286</v>
      </c>
      <c r="D87" s="15">
        <f t="shared" si="14"/>
        <v>1.7538507075389878</v>
      </c>
      <c r="E87" s="1">
        <f t="shared" si="13"/>
        <v>82.15542738708203</v>
      </c>
    </row>
    <row r="88" spans="1:5" ht="15.75">
      <c r="A88" s="1">
        <v>131.1</v>
      </c>
      <c r="B88" s="1">
        <v>1.5058</v>
      </c>
      <c r="C88" s="1">
        <f t="shared" si="15"/>
        <v>1.4910725825157025</v>
      </c>
      <c r="D88" s="15">
        <f t="shared" si="14"/>
        <v>1.7570901701760482</v>
      </c>
      <c r="E88" s="1">
        <f aca="true" t="shared" si="16" ref="E88:E103">E87+(A88-A87)/D88</f>
        <v>83.00911152091889</v>
      </c>
    </row>
    <row r="89" spans="1:5" ht="15.75">
      <c r="A89" s="1">
        <v>134.1</v>
      </c>
      <c r="B89" s="1">
        <v>1.4593</v>
      </c>
      <c r="C89" s="1">
        <f t="shared" si="15"/>
        <v>1.44577955737413</v>
      </c>
      <c r="D89" s="15">
        <f t="shared" si="14"/>
        <v>1.7634967988785832</v>
      </c>
      <c r="E89" s="1">
        <f t="shared" si="16"/>
        <v>84.71027706990527</v>
      </c>
    </row>
    <row r="90" spans="1:5" ht="15.75">
      <c r="A90" s="1">
        <v>135.6</v>
      </c>
      <c r="B90" s="1">
        <v>1.8426</v>
      </c>
      <c r="C90" s="1">
        <f t="shared" si="15"/>
        <v>1.8260031515273152</v>
      </c>
      <c r="D90" s="15">
        <f t="shared" si="14"/>
        <v>1.7666642163990904</v>
      </c>
      <c r="E90" s="1">
        <f t="shared" si="16"/>
        <v>85.55933485127439</v>
      </c>
    </row>
    <row r="91" spans="1:5" ht="15.75">
      <c r="A91" s="1">
        <v>139.1</v>
      </c>
      <c r="B91" s="1">
        <v>1.9053</v>
      </c>
      <c r="C91" s="1">
        <f t="shared" si="15"/>
        <v>1.8892841425264684</v>
      </c>
      <c r="D91" s="15">
        <f t="shared" si="14"/>
        <v>1.7739626645479425</v>
      </c>
      <c r="E91" s="1">
        <f t="shared" si="16"/>
        <v>87.5323188773457</v>
      </c>
    </row>
    <row r="92" spans="1:5" ht="15.75">
      <c r="A92" s="1">
        <v>139.1</v>
      </c>
      <c r="B92" s="1">
        <v>1.5777</v>
      </c>
      <c r="C92" s="1">
        <f t="shared" si="15"/>
        <v>1.564437931907841</v>
      </c>
      <c r="D92" s="15">
        <f t="shared" si="14"/>
        <v>1.7739626645479425</v>
      </c>
      <c r="E92" s="1">
        <f t="shared" si="16"/>
        <v>87.5323188773457</v>
      </c>
    </row>
    <row r="93" spans="1:5" ht="15.75">
      <c r="A93" s="1">
        <v>140.6</v>
      </c>
      <c r="B93" s="1">
        <v>1.5622</v>
      </c>
      <c r="C93" s="1">
        <f t="shared" si="15"/>
        <v>1.5494708353153537</v>
      </c>
      <c r="D93" s="15">
        <f t="shared" si="14"/>
        <v>1.777051364981044</v>
      </c>
      <c r="E93" s="1">
        <f t="shared" si="16"/>
        <v>88.37641378059911</v>
      </c>
    </row>
    <row r="94" spans="1:5" ht="15.75">
      <c r="A94" s="1">
        <v>140.6</v>
      </c>
      <c r="B94" s="1">
        <v>1.3685</v>
      </c>
      <c r="C94" s="1">
        <f t="shared" si="15"/>
        <v>1.3573491474389077</v>
      </c>
      <c r="D94" s="15">
        <f t="shared" si="14"/>
        <v>1.777051364981044</v>
      </c>
      <c r="E94" s="1">
        <f t="shared" si="16"/>
        <v>88.37641378059911</v>
      </c>
    </row>
    <row r="95" spans="1:5" ht="15.75">
      <c r="A95" s="1">
        <v>142.1</v>
      </c>
      <c r="B95" s="1">
        <v>1.3878</v>
      </c>
      <c r="C95" s="1">
        <f t="shared" si="15"/>
        <v>1.3768495512989012</v>
      </c>
      <c r="D95" s="15">
        <f t="shared" si="14"/>
        <v>1.7801167255658241</v>
      </c>
      <c r="E95" s="1">
        <f t="shared" si="16"/>
        <v>89.21905515262667</v>
      </c>
    </row>
    <row r="96" spans="1:5" ht="15.75">
      <c r="A96" s="1">
        <v>142.1</v>
      </c>
      <c r="B96" s="1">
        <v>1.5066</v>
      </c>
      <c r="C96" s="1">
        <f t="shared" si="15"/>
        <v>1.4947121588030872</v>
      </c>
      <c r="D96" s="15">
        <f t="shared" si="14"/>
        <v>1.7801167255658241</v>
      </c>
      <c r="E96" s="1">
        <f t="shared" si="16"/>
        <v>89.21905515262667</v>
      </c>
    </row>
    <row r="97" spans="1:5" ht="15.75">
      <c r="A97" s="1">
        <v>143.6</v>
      </c>
      <c r="B97" s="1">
        <v>1.9668</v>
      </c>
      <c r="C97" s="1">
        <f t="shared" si="15"/>
        <v>1.9517878314017012</v>
      </c>
      <c r="D97" s="15">
        <f t="shared" si="14"/>
        <v>1.7831588738208068</v>
      </c>
      <c r="E97" s="1">
        <f t="shared" si="16"/>
        <v>90.06025894103949</v>
      </c>
    </row>
    <row r="98" spans="1:5" ht="15.75">
      <c r="A98" s="1">
        <v>143.6</v>
      </c>
      <c r="B98" s="1">
        <v>2.21</v>
      </c>
      <c r="C98" s="1">
        <f t="shared" si="15"/>
        <v>2.1931315372166766</v>
      </c>
      <c r="D98" s="15">
        <f t="shared" si="14"/>
        <v>1.7831588738208068</v>
      </c>
      <c r="E98" s="1">
        <f t="shared" si="16"/>
        <v>90.06025894103949</v>
      </c>
    </row>
    <row r="99" spans="1:5" ht="15.75">
      <c r="A99" s="1">
        <v>148.6</v>
      </c>
      <c r="B99" s="1">
        <v>2.4594</v>
      </c>
      <c r="C99" s="1">
        <f t="shared" si="15"/>
        <v>2.442740713502252</v>
      </c>
      <c r="D99" s="15">
        <f t="shared" si="14"/>
        <v>1.7931333650708816</v>
      </c>
      <c r="E99" s="1">
        <f t="shared" si="16"/>
        <v>92.84867395656309</v>
      </c>
    </row>
    <row r="100" spans="1:5" ht="15.75">
      <c r="A100" s="1">
        <v>150.1</v>
      </c>
      <c r="B100" s="1">
        <v>1.9285</v>
      </c>
      <c r="C100" s="1">
        <f t="shared" si="15"/>
        <v>1.9159338955919567</v>
      </c>
      <c r="D100" s="15">
        <f t="shared" si="14"/>
        <v>1.7960764051901879</v>
      </c>
      <c r="E100" s="1">
        <f t="shared" si="16"/>
        <v>93.68382773714023</v>
      </c>
    </row>
    <row r="101" spans="1:5" ht="15.75">
      <c r="A101" s="1">
        <v>151.6</v>
      </c>
      <c r="B101" s="1">
        <v>1.6951</v>
      </c>
      <c r="C101" s="1">
        <f t="shared" si="15"/>
        <v>1.6844915920464614</v>
      </c>
      <c r="D101" s="15">
        <f t="shared" si="14"/>
        <v>1.7989969163714898</v>
      </c>
      <c r="E101" s="1">
        <f t="shared" si="16"/>
        <v>94.51762571997693</v>
      </c>
    </row>
    <row r="102" spans="1:5" ht="15.75">
      <c r="A102" s="1">
        <v>153.1</v>
      </c>
      <c r="B102" s="1">
        <v>2.2078</v>
      </c>
      <c r="C102" s="1">
        <f t="shared" si="15"/>
        <v>2.1945519682552583</v>
      </c>
      <c r="D102" s="15">
        <f aca="true" t="shared" si="17" ref="D102:D117">$G$24^(1-$G$26*EXP(-A102/$G$28))*0.6^($G$26*EXP(-A102/$G$28))</f>
        <v>1.8018950272033019</v>
      </c>
      <c r="E102" s="1">
        <f t="shared" si="16"/>
        <v>95.350082648574</v>
      </c>
    </row>
    <row r="103" spans="1:5" ht="15.75">
      <c r="A103" s="1">
        <v>156.6</v>
      </c>
      <c r="B103" s="1">
        <v>2.1772</v>
      </c>
      <c r="C103" s="1">
        <f aca="true" t="shared" si="18" ref="C103:C118">B103*(1+($I$34+$I$35*A103)/(1282900)+($I$36+A103*$I$37-$I$38)/400)</f>
        <v>2.165444840512092</v>
      </c>
      <c r="D103" s="15">
        <f t="shared" si="17"/>
        <v>1.808570896316228</v>
      </c>
      <c r="E103" s="1">
        <f t="shared" si="16"/>
        <v>97.28531228603468</v>
      </c>
    </row>
    <row r="104" spans="1:5" ht="15.75">
      <c r="A104" s="1">
        <v>158.1</v>
      </c>
      <c r="B104" s="1">
        <v>1.5312</v>
      </c>
      <c r="C104" s="1">
        <f t="shared" si="18"/>
        <v>1.523327351851803</v>
      </c>
      <c r="D104" s="15">
        <f t="shared" si="17"/>
        <v>1.8113952690593889</v>
      </c>
      <c r="E104" s="1">
        <f aca="true" t="shared" si="19" ref="E104:E119">E103+(A104-A103)/D104</f>
        <v>98.11340321992506</v>
      </c>
    </row>
    <row r="105" spans="1:5" ht="15.75">
      <c r="A105" s="1">
        <v>159.6</v>
      </c>
      <c r="B105" s="1">
        <v>1.6336</v>
      </c>
      <c r="C105" s="1">
        <f t="shared" si="18"/>
        <v>1.6256218757935685</v>
      </c>
      <c r="D105" s="15">
        <f t="shared" si="17"/>
        <v>1.8141977994962497</v>
      </c>
      <c r="E105" s="1">
        <f t="shared" si="19"/>
        <v>98.94021493825947</v>
      </c>
    </row>
    <row r="106" spans="1:5" ht="15.75">
      <c r="A106" s="1">
        <v>161.05</v>
      </c>
      <c r="B106" s="1">
        <v>1.9894</v>
      </c>
      <c r="C106" s="1">
        <f t="shared" si="18"/>
        <v>1.9801798500800885</v>
      </c>
      <c r="D106" s="15">
        <f t="shared" si="17"/>
        <v>1.816886271057181</v>
      </c>
      <c r="E106" s="1">
        <f t="shared" si="19"/>
        <v>99.73828360281948</v>
      </c>
    </row>
    <row r="107" spans="1:5" ht="15.75">
      <c r="A107" s="1">
        <v>166.4</v>
      </c>
      <c r="B107" s="1">
        <v>1.7399</v>
      </c>
      <c r="C107" s="1">
        <f t="shared" si="18"/>
        <v>1.7334355147328804</v>
      </c>
      <c r="D107" s="15">
        <f t="shared" si="17"/>
        <v>1.8266321725072776</v>
      </c>
      <c r="E107" s="1">
        <f t="shared" si="19"/>
        <v>102.66717102773353</v>
      </c>
    </row>
    <row r="108" spans="1:5" ht="15.75">
      <c r="A108" s="1">
        <v>167.9</v>
      </c>
      <c r="B108" s="1">
        <v>1.9827</v>
      </c>
      <c r="C108" s="1">
        <f t="shared" si="18"/>
        <v>1.9758443898289473</v>
      </c>
      <c r="D108" s="15">
        <f t="shared" si="17"/>
        <v>1.829316170859463</v>
      </c>
      <c r="E108" s="1">
        <f t="shared" si="19"/>
        <v>103.48714956610465</v>
      </c>
    </row>
    <row r="109" spans="1:5" ht="15.75">
      <c r="A109" s="1">
        <v>169.4</v>
      </c>
      <c r="B109" s="1">
        <v>1.5781</v>
      </c>
      <c r="C109" s="1">
        <f t="shared" si="18"/>
        <v>1.5730500899734945</v>
      </c>
      <c r="D109" s="15">
        <f t="shared" si="17"/>
        <v>1.8319791682226496</v>
      </c>
      <c r="E109" s="1">
        <f t="shared" si="19"/>
        <v>104.30593616915061</v>
      </c>
    </row>
    <row r="110" spans="1:5" ht="15.75">
      <c r="A110" s="1">
        <v>170.9</v>
      </c>
      <c r="B110" s="1">
        <v>1.7971</v>
      </c>
      <c r="C110" s="1">
        <f t="shared" si="18"/>
        <v>1.7918124411094318</v>
      </c>
      <c r="D110" s="15">
        <f t="shared" si="17"/>
        <v>1.8346212931103512</v>
      </c>
      <c r="E110" s="1">
        <f t="shared" si="19"/>
        <v>105.12354359888722</v>
      </c>
    </row>
    <row r="111" spans="1:5" ht="15.75">
      <c r="A111" s="1">
        <v>175.38</v>
      </c>
      <c r="B111" s="1">
        <v>2.024</v>
      </c>
      <c r="C111" s="1">
        <f t="shared" si="18"/>
        <v>2.0196027640258642</v>
      </c>
      <c r="D111" s="15">
        <f t="shared" si="17"/>
        <v>1.8423894467595368</v>
      </c>
      <c r="E111" s="1">
        <f t="shared" si="19"/>
        <v>107.55516846944843</v>
      </c>
    </row>
    <row r="112" spans="1:5" ht="15.75">
      <c r="A112" s="1">
        <v>184.88</v>
      </c>
      <c r="B112" s="1">
        <v>2.5249</v>
      </c>
      <c r="C112" s="1">
        <f t="shared" si="18"/>
        <v>2.5235357542776784</v>
      </c>
      <c r="D112" s="15">
        <f t="shared" si="17"/>
        <v>1.8582653577394024</v>
      </c>
      <c r="E112" s="1">
        <f t="shared" si="19"/>
        <v>112.66746309434357</v>
      </c>
    </row>
    <row r="113" spans="1:5" ht="15.75">
      <c r="A113" s="1">
        <v>218.1</v>
      </c>
      <c r="B113" s="1">
        <v>2.0357</v>
      </c>
      <c r="C113" s="1">
        <f t="shared" si="18"/>
        <v>2.046219146396684</v>
      </c>
      <c r="D113" s="15">
        <f t="shared" si="17"/>
        <v>1.9078209765220415</v>
      </c>
      <c r="E113" s="1">
        <f t="shared" si="19"/>
        <v>130.07999834204804</v>
      </c>
    </row>
    <row r="114" spans="1:5" ht="15.75">
      <c r="A114" s="1">
        <v>219.6</v>
      </c>
      <c r="B114" s="1">
        <v>1.6011</v>
      </c>
      <c r="C114" s="1">
        <f t="shared" si="18"/>
        <v>1.6097860585715742</v>
      </c>
      <c r="D114" s="15">
        <f t="shared" si="17"/>
        <v>1.9098539016799407</v>
      </c>
      <c r="E114" s="1">
        <f t="shared" si="19"/>
        <v>130.86539873245516</v>
      </c>
    </row>
    <row r="115" spans="1:5" ht="15.75">
      <c r="A115" s="1">
        <v>220.41</v>
      </c>
      <c r="B115" s="1">
        <v>2.5225</v>
      </c>
      <c r="C115" s="1">
        <f t="shared" si="18"/>
        <v>2.5365357601433742</v>
      </c>
      <c r="D115" s="15">
        <f t="shared" si="17"/>
        <v>1.9109447231681667</v>
      </c>
      <c r="E115" s="1">
        <f t="shared" si="19"/>
        <v>131.28927284570378</v>
      </c>
    </row>
    <row r="116" spans="1:5" ht="15.75">
      <c r="A116" s="1">
        <v>225.6</v>
      </c>
      <c r="B116" s="1">
        <v>2.3736</v>
      </c>
      <c r="C116" s="1">
        <f t="shared" si="18"/>
        <v>2.3889238178020014</v>
      </c>
      <c r="D116" s="15">
        <f t="shared" si="17"/>
        <v>1.9178196164086552</v>
      </c>
      <c r="E116" s="1">
        <f t="shared" si="19"/>
        <v>133.99547104891064</v>
      </c>
    </row>
    <row r="117" spans="1:5" ht="15.75">
      <c r="A117" s="1">
        <v>229</v>
      </c>
      <c r="B117" s="1">
        <v>1.7629</v>
      </c>
      <c r="C117" s="1">
        <f t="shared" si="18"/>
        <v>1.775311003200245</v>
      </c>
      <c r="D117" s="15">
        <f t="shared" si="17"/>
        <v>1.922217646341304</v>
      </c>
      <c r="E117" s="1">
        <f t="shared" si="19"/>
        <v>135.76426138671212</v>
      </c>
    </row>
    <row r="118" spans="1:5" ht="15.75">
      <c r="A118" s="1">
        <v>230.5</v>
      </c>
      <c r="B118" s="1">
        <v>1.7417</v>
      </c>
      <c r="C118" s="1">
        <f t="shared" si="18"/>
        <v>1.7544106249777738</v>
      </c>
      <c r="D118" s="15">
        <f aca="true" t="shared" si="20" ref="D118:D133">$G$24^(1-$G$26*EXP(-A118/$G$28))*0.6^($G$26*EXP(-A118/$G$28))</f>
        <v>1.9241317640609599</v>
      </c>
      <c r="E118" s="1">
        <f t="shared" si="19"/>
        <v>136.54383377775991</v>
      </c>
    </row>
    <row r="119" spans="1:5" ht="15.75">
      <c r="A119" s="1">
        <v>232</v>
      </c>
      <c r="B119" s="1">
        <v>2.2702</v>
      </c>
      <c r="C119" s="1">
        <f aca="true" t="shared" si="21" ref="C119:C134">B119*(1+($I$34+$I$35*A119)/(1282900)+($I$36+A119*$I$37-$I$38)/400)</f>
        <v>2.287352603837727</v>
      </c>
      <c r="D119" s="15">
        <f t="shared" si="20"/>
        <v>1.9260300108175665</v>
      </c>
      <c r="E119" s="1">
        <f t="shared" si="19"/>
        <v>137.3226378418582</v>
      </c>
    </row>
    <row r="120" spans="1:5" ht="15.75">
      <c r="A120" s="1">
        <v>233.4</v>
      </c>
      <c r="B120" s="1">
        <v>2.0566</v>
      </c>
      <c r="C120" s="1">
        <f t="shared" si="21"/>
        <v>2.072633431940202</v>
      </c>
      <c r="D120" s="15">
        <f t="shared" si="20"/>
        <v>1.92778748949456</v>
      </c>
      <c r="E120" s="1">
        <f aca="true" t="shared" si="22" ref="E120:E135">E119+(A120-A119)/D120</f>
        <v>138.04885896717897</v>
      </c>
    </row>
    <row r="121" spans="1:5" ht="15.75">
      <c r="A121" s="1">
        <v>236.5</v>
      </c>
      <c r="B121" s="1">
        <v>1.8879</v>
      </c>
      <c r="C121" s="1">
        <f t="shared" si="21"/>
        <v>1.9036237704011651</v>
      </c>
      <c r="D121" s="15">
        <f t="shared" si="20"/>
        <v>1.9316306657976585</v>
      </c>
      <c r="E121" s="1">
        <f t="shared" si="22"/>
        <v>139.6537206288258</v>
      </c>
    </row>
    <row r="122" spans="1:5" ht="15.75">
      <c r="A122" s="1">
        <v>238</v>
      </c>
      <c r="B122" s="1">
        <v>1.59</v>
      </c>
      <c r="C122" s="1">
        <f t="shared" si="21"/>
        <v>1.6036524236912657</v>
      </c>
      <c r="D122" s="15">
        <f t="shared" si="20"/>
        <v>1.9334665666662314</v>
      </c>
      <c r="E122" s="1">
        <f t="shared" si="22"/>
        <v>140.4295292338778</v>
      </c>
    </row>
    <row r="123" spans="1:5" ht="15.75">
      <c r="A123" s="1">
        <v>239.5</v>
      </c>
      <c r="B123" s="1">
        <v>1.5573</v>
      </c>
      <c r="C123" s="1">
        <f t="shared" si="21"/>
        <v>1.571072995774215</v>
      </c>
      <c r="D123" s="15">
        <f t="shared" si="20"/>
        <v>1.935287163014679</v>
      </c>
      <c r="E123" s="1">
        <f t="shared" si="22"/>
        <v>141.20460800702656</v>
      </c>
    </row>
    <row r="124" spans="1:5" ht="15.75">
      <c r="A124" s="1">
        <v>241</v>
      </c>
      <c r="B124" s="1">
        <v>2.1833</v>
      </c>
      <c r="C124" s="1">
        <f t="shared" si="21"/>
        <v>2.203172115528669</v>
      </c>
      <c r="D124" s="15">
        <f t="shared" si="20"/>
        <v>1.937092566593817</v>
      </c>
      <c r="E124" s="1">
        <f t="shared" si="22"/>
        <v>141.9789643934318</v>
      </c>
    </row>
    <row r="125" spans="1:5" ht="15.75">
      <c r="A125" s="1">
        <v>243.92</v>
      </c>
      <c r="B125" s="1">
        <v>1.477</v>
      </c>
      <c r="C125" s="1">
        <f t="shared" si="21"/>
        <v>1.4911844690958023</v>
      </c>
      <c r="D125" s="15">
        <f t="shared" si="20"/>
        <v>1.9405639305616091</v>
      </c>
      <c r="E125" s="1">
        <f t="shared" si="22"/>
        <v>143.4836816325876</v>
      </c>
    </row>
    <row r="126" spans="1:5" ht="15.75">
      <c r="A126" s="1">
        <v>254</v>
      </c>
      <c r="B126" s="1">
        <v>2.1377</v>
      </c>
      <c r="C126" s="1">
        <f t="shared" si="21"/>
        <v>2.161931791664942</v>
      </c>
      <c r="D126" s="15">
        <f t="shared" si="20"/>
        <v>1.9521194045137489</v>
      </c>
      <c r="E126" s="1">
        <f t="shared" si="22"/>
        <v>148.6473001984872</v>
      </c>
    </row>
    <row r="127" spans="1:5" ht="15.75">
      <c r="A127" s="1">
        <v>258.5</v>
      </c>
      <c r="B127" s="1">
        <v>1.9201</v>
      </c>
      <c r="C127" s="1">
        <f t="shared" si="21"/>
        <v>1.9433497458942535</v>
      </c>
      <c r="D127" s="15">
        <f t="shared" si="20"/>
        <v>1.9570699948892896</v>
      </c>
      <c r="E127" s="1">
        <f t="shared" si="22"/>
        <v>150.94665587393638</v>
      </c>
    </row>
    <row r="128" spans="1:5" ht="15.75">
      <c r="A128" s="1">
        <v>260</v>
      </c>
      <c r="B128" s="1">
        <v>2.0866</v>
      </c>
      <c r="C128" s="1">
        <f t="shared" si="21"/>
        <v>2.112403589667147</v>
      </c>
      <c r="D128" s="15">
        <f t="shared" si="20"/>
        <v>1.9586924046692906</v>
      </c>
      <c r="E128" s="1">
        <f t="shared" si="22"/>
        <v>151.7124729039224</v>
      </c>
    </row>
    <row r="129" spans="1:5" ht="15.75">
      <c r="A129" s="1">
        <v>264.3</v>
      </c>
      <c r="B129" s="1">
        <v>2.3506</v>
      </c>
      <c r="C129" s="1">
        <f t="shared" si="21"/>
        <v>2.381404922767424</v>
      </c>
      <c r="D129" s="15">
        <f t="shared" si="20"/>
        <v>1.9632676359644277</v>
      </c>
      <c r="E129" s="1">
        <f t="shared" si="22"/>
        <v>153.9026989949707</v>
      </c>
    </row>
    <row r="130" spans="1:5" ht="15.75">
      <c r="A130" s="1">
        <v>265.8</v>
      </c>
      <c r="B130" s="1">
        <v>2.2201</v>
      </c>
      <c r="C130" s="1">
        <f t="shared" si="21"/>
        <v>2.2497668686500094</v>
      </c>
      <c r="D130" s="15">
        <f t="shared" si="20"/>
        <v>1.964837571953803</v>
      </c>
      <c r="E130" s="1">
        <f t="shared" si="22"/>
        <v>154.66612087849487</v>
      </c>
    </row>
    <row r="131" spans="1:5" ht="15.75">
      <c r="A131" s="1">
        <v>269.8</v>
      </c>
      <c r="B131" s="1">
        <v>2.3344</v>
      </c>
      <c r="C131" s="1">
        <f t="shared" si="21"/>
        <v>2.3671985708110137</v>
      </c>
      <c r="D131" s="15">
        <f t="shared" si="20"/>
        <v>1.968959219753298</v>
      </c>
      <c r="E131" s="1">
        <f t="shared" si="22"/>
        <v>156.69765101882007</v>
      </c>
    </row>
    <row r="132" spans="1:5" ht="15.75">
      <c r="A132" s="1">
        <v>270.4</v>
      </c>
      <c r="B132" s="1">
        <v>2.1492</v>
      </c>
      <c r="C132" s="1">
        <f t="shared" si="21"/>
        <v>2.1796180481877623</v>
      </c>
      <c r="D132" s="15">
        <f t="shared" si="20"/>
        <v>1.9695694156078156</v>
      </c>
      <c r="E132" s="1">
        <f t="shared" si="22"/>
        <v>157.00228613106606</v>
      </c>
    </row>
    <row r="133" spans="1:5" ht="15.75">
      <c r="A133" s="1">
        <v>272.8</v>
      </c>
      <c r="B133" s="1">
        <v>2.1504</v>
      </c>
      <c r="C133" s="1">
        <f t="shared" si="21"/>
        <v>2.1817217559457376</v>
      </c>
      <c r="D133" s="15">
        <f t="shared" si="20"/>
        <v>1.9719894456094693</v>
      </c>
      <c r="E133" s="1">
        <f t="shared" si="22"/>
        <v>158.2193311843971</v>
      </c>
    </row>
    <row r="134" spans="1:5" ht="15.75">
      <c r="A134" s="1">
        <v>274.3</v>
      </c>
      <c r="B134" s="1">
        <v>2.1924</v>
      </c>
      <c r="C134" s="1">
        <f t="shared" si="21"/>
        <v>2.2248985357101567</v>
      </c>
      <c r="D134" s="15">
        <f aca="true" t="shared" si="23" ref="D134:D149">$G$24^(1-$G$26*EXP(-A134/$G$28))*0.6^($G$26*EXP(-A134/$G$28))</f>
        <v>1.9734852317547769</v>
      </c>
      <c r="E134" s="1">
        <f t="shared" si="22"/>
        <v>158.9794078122147</v>
      </c>
    </row>
    <row r="135" spans="1:5" ht="15.75">
      <c r="A135" s="1">
        <v>302.5</v>
      </c>
      <c r="B135" s="1">
        <v>1.8685</v>
      </c>
      <c r="C135" s="1">
        <f aca="true" t="shared" si="24" ref="C135:C150">B135*(1+($I$34+$I$35*A135)/(1282900)+($I$36+A135*$I$37-$I$38)/400)</f>
        <v>1.9052504376665664</v>
      </c>
      <c r="D135" s="15">
        <f t="shared" si="23"/>
        <v>1.9993386007854628</v>
      </c>
      <c r="E135" s="1">
        <f t="shared" si="22"/>
        <v>173.08407221919475</v>
      </c>
    </row>
    <row r="136" spans="1:5" ht="15.75">
      <c r="A136" s="1">
        <v>303.1</v>
      </c>
      <c r="B136" s="1">
        <v>1.0457</v>
      </c>
      <c r="C136" s="1">
        <f t="shared" si="24"/>
        <v>1.066375063324788</v>
      </c>
      <c r="D136" s="15">
        <f t="shared" si="23"/>
        <v>1.9998443076831296</v>
      </c>
      <c r="E136" s="1">
        <f aca="true" t="shared" si="25" ref="E136:E150">E135+(A136-A135)/D136</f>
        <v>173.38409557486045</v>
      </c>
    </row>
    <row r="137" spans="1:5" ht="15.75">
      <c r="A137" s="1">
        <v>314.93</v>
      </c>
      <c r="B137" s="1">
        <v>1.4787</v>
      </c>
      <c r="C137" s="1">
        <f t="shared" si="24"/>
        <v>1.5109416668610967</v>
      </c>
      <c r="D137" s="15">
        <f t="shared" si="23"/>
        <v>2.0094640253709835</v>
      </c>
      <c r="E137" s="1">
        <f t="shared" si="25"/>
        <v>179.2712375443794</v>
      </c>
    </row>
    <row r="138" spans="1:5" ht="15.75">
      <c r="A138" s="1">
        <v>316.33</v>
      </c>
      <c r="B138" s="1">
        <v>1.5489</v>
      </c>
      <c r="C138" s="1">
        <f t="shared" si="24"/>
        <v>1.5830448832893633</v>
      </c>
      <c r="D138" s="15">
        <f t="shared" si="23"/>
        <v>2.0105593059640343</v>
      </c>
      <c r="E138" s="1">
        <f t="shared" si="25"/>
        <v>179.9675611971297</v>
      </c>
    </row>
    <row r="139" spans="1:5" ht="15.75">
      <c r="A139" s="1">
        <v>387.25</v>
      </c>
      <c r="B139" s="1">
        <v>1.8255</v>
      </c>
      <c r="C139" s="1">
        <f t="shared" si="24"/>
        <v>1.8879861952344952</v>
      </c>
      <c r="D139" s="15">
        <f t="shared" si="23"/>
        <v>2.0557536106129572</v>
      </c>
      <c r="E139" s="1">
        <f t="shared" si="25"/>
        <v>214.46585886951175</v>
      </c>
    </row>
    <row r="140" spans="1:5" ht="15.75">
      <c r="A140" s="1">
        <v>389.15</v>
      </c>
      <c r="B140" s="1">
        <v>1.9686</v>
      </c>
      <c r="C140" s="1">
        <f t="shared" si="24"/>
        <v>2.0366270975967478</v>
      </c>
      <c r="D140" s="15">
        <f t="shared" si="23"/>
        <v>2.056722492220157</v>
      </c>
      <c r="E140" s="1">
        <f t="shared" si="25"/>
        <v>215.38965875364147</v>
      </c>
    </row>
    <row r="141" spans="1:5" ht="15.75">
      <c r="A141" s="1">
        <v>390.3</v>
      </c>
      <c r="B141" s="1">
        <v>1.6393</v>
      </c>
      <c r="C141" s="1">
        <f t="shared" si="24"/>
        <v>1.6962716831362978</v>
      </c>
      <c r="D141" s="15">
        <f t="shared" si="23"/>
        <v>2.0573036089193217</v>
      </c>
      <c r="E141" s="1">
        <f t="shared" si="25"/>
        <v>215.94864285059938</v>
      </c>
    </row>
    <row r="142" spans="1:5" ht="15.75">
      <c r="A142" s="1">
        <v>392.53</v>
      </c>
      <c r="B142" s="1">
        <v>2.2709</v>
      </c>
      <c r="C142" s="1">
        <f t="shared" si="24"/>
        <v>2.3506921812349324</v>
      </c>
      <c r="D142" s="15">
        <f t="shared" si="23"/>
        <v>2.0584191697252363</v>
      </c>
      <c r="E142" s="1">
        <f t="shared" si="25"/>
        <v>217.0319984823377</v>
      </c>
    </row>
    <row r="143" spans="1:5" ht="15.75">
      <c r="A143" s="1">
        <v>395.7</v>
      </c>
      <c r="B143" s="1">
        <v>1.5659</v>
      </c>
      <c r="C143" s="1">
        <f t="shared" si="24"/>
        <v>1.6217735971891487</v>
      </c>
      <c r="D143" s="15">
        <f t="shared" si="23"/>
        <v>2.059979621185124</v>
      </c>
      <c r="E143" s="1">
        <f t="shared" si="25"/>
        <v>218.57084865706724</v>
      </c>
    </row>
    <row r="144" spans="1:5" ht="15.75">
      <c r="A144" s="1">
        <v>397.2</v>
      </c>
      <c r="B144" s="1">
        <v>2.7512</v>
      </c>
      <c r="C144" s="1">
        <f t="shared" si="24"/>
        <v>2.850075871960433</v>
      </c>
      <c r="D144" s="15">
        <f t="shared" si="23"/>
        <v>2.0607077688896105</v>
      </c>
      <c r="E144" s="1">
        <f t="shared" si="25"/>
        <v>219.29875390527633</v>
      </c>
    </row>
    <row r="145" spans="1:5" ht="15.75">
      <c r="A145" s="1">
        <v>470</v>
      </c>
      <c r="B145" s="1">
        <v>1.8418</v>
      </c>
      <c r="C145" s="1">
        <f t="shared" si="24"/>
        <v>1.9310300924304473</v>
      </c>
      <c r="D145" s="15">
        <f t="shared" si="23"/>
        <v>2.089204998976047</v>
      </c>
      <c r="E145" s="1">
        <f t="shared" si="25"/>
        <v>254.14454454606096</v>
      </c>
    </row>
    <row r="146" spans="1:5" ht="15.75">
      <c r="A146" s="1">
        <v>471.02</v>
      </c>
      <c r="B146" s="1">
        <v>1.9307</v>
      </c>
      <c r="C146" s="1">
        <f t="shared" si="24"/>
        <v>2.0245754056510625</v>
      </c>
      <c r="D146" s="15">
        <f t="shared" si="23"/>
        <v>2.0895219750068734</v>
      </c>
      <c r="E146" s="1">
        <f t="shared" si="25"/>
        <v>254.63269447326937</v>
      </c>
    </row>
    <row r="147" spans="1:5" ht="15.75">
      <c r="A147" s="1">
        <v>496.65</v>
      </c>
      <c r="B147" s="1">
        <v>1.4475</v>
      </c>
      <c r="C147" s="1">
        <f t="shared" si="24"/>
        <v>1.524255219002483</v>
      </c>
      <c r="D147" s="15">
        <f t="shared" si="23"/>
        <v>2.096875315536641</v>
      </c>
      <c r="E147" s="1">
        <f t="shared" si="25"/>
        <v>266.8556434536386</v>
      </c>
    </row>
    <row r="148" spans="1:5" ht="15.75">
      <c r="A148" s="1">
        <v>498.2</v>
      </c>
      <c r="B148" s="1">
        <v>2.5673</v>
      </c>
      <c r="C148" s="1">
        <f t="shared" si="24"/>
        <v>2.704117499844826</v>
      </c>
      <c r="D148" s="15">
        <f t="shared" si="23"/>
        <v>2.097284347412863</v>
      </c>
      <c r="E148" s="1">
        <f t="shared" si="25"/>
        <v>267.5946944087044</v>
      </c>
    </row>
    <row r="149" spans="1:5" ht="15.75">
      <c r="A149" s="1">
        <v>499.7</v>
      </c>
      <c r="B149" s="1">
        <v>1.716</v>
      </c>
      <c r="C149" s="1">
        <f t="shared" si="24"/>
        <v>1.8078919544214327</v>
      </c>
      <c r="D149" s="15">
        <f t="shared" si="23"/>
        <v>2.097676527831219</v>
      </c>
      <c r="E149" s="1">
        <f t="shared" si="25"/>
        <v>268.30977129501105</v>
      </c>
    </row>
    <row r="150" spans="1:5" ht="15.75">
      <c r="A150" s="1">
        <v>500.15</v>
      </c>
      <c r="B150" s="1">
        <v>2.3874</v>
      </c>
      <c r="C150" s="1">
        <f t="shared" si="24"/>
        <v>2.515430069512855</v>
      </c>
      <c r="D150" s="15">
        <f>$G$24^(1-$G$26*EXP(-A150/$G$28))*0.6^($G$26*EXP(-A150/$G$28))</f>
        <v>2.097793485416823</v>
      </c>
      <c r="E150" s="1">
        <f t="shared" si="25"/>
        <v>268.52428240066956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14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  <c r="L1" s="2"/>
      <c r="M1" s="2"/>
      <c r="N1" s="2"/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2.7</v>
      </c>
      <c r="C3" s="1">
        <v>0</v>
      </c>
      <c r="E3" s="2"/>
      <c r="F3" s="4">
        <f>1000*1/SLOPE(C3:C9,B3:B9)</f>
        <v>74.72289157086159</v>
      </c>
      <c r="G3" s="1">
        <f>INTERCEPT(B4:B9,A4:A9)</f>
        <v>2.646294128109017</v>
      </c>
    </row>
    <row r="4" spans="1:9" ht="15.75">
      <c r="A4" s="1">
        <v>29.5</v>
      </c>
      <c r="B4" s="1">
        <v>4.2</v>
      </c>
      <c r="C4" s="1">
        <f aca="true" t="shared" si="0" ref="C4:C9">A4/$G$16</f>
        <v>21.003976111129877</v>
      </c>
      <c r="E4" s="5">
        <f aca="true" t="shared" si="1" ref="E4:E9">1000*1/SLOPE(C3:C4,B3:B4)</f>
        <v>71.41504980122096</v>
      </c>
      <c r="F4" s="5" t="s">
        <v>7</v>
      </c>
      <c r="I4" s="6">
        <f>SLOPE(E4:E9,A4:A9)*1000</f>
        <v>-76.16381503837643</v>
      </c>
    </row>
    <row r="5" spans="1:9" ht="15.75">
      <c r="A5" s="1">
        <v>48.5</v>
      </c>
      <c r="B5" s="1">
        <v>4.99</v>
      </c>
      <c r="C5" s="1">
        <f t="shared" si="0"/>
        <v>34.53196072507794</v>
      </c>
      <c r="E5" s="5">
        <f t="shared" si="1"/>
        <v>58.397464407628505</v>
      </c>
      <c r="F5" s="7">
        <f>CORREL(C3:C9,B3:B9)</f>
        <v>0.998897543887302</v>
      </c>
      <c r="I5" s="6"/>
    </row>
    <row r="6" spans="1:5" ht="15.75">
      <c r="A6" s="1">
        <v>67.5</v>
      </c>
      <c r="B6" s="1">
        <v>6.41</v>
      </c>
      <c r="C6" s="1">
        <f t="shared" si="0"/>
        <v>48.059945339025994</v>
      </c>
      <c r="E6" s="5">
        <f t="shared" si="1"/>
        <v>104.96759425169029</v>
      </c>
    </row>
    <row r="7" spans="1:6" ht="15.75">
      <c r="A7" s="1">
        <v>139.6</v>
      </c>
      <c r="B7" s="1">
        <v>10.3</v>
      </c>
      <c r="C7" s="1">
        <f t="shared" si="0"/>
        <v>99.39508695300782</v>
      </c>
      <c r="E7" s="5">
        <f t="shared" si="1"/>
        <v>75.77655145574809</v>
      </c>
      <c r="F7" s="8"/>
    </row>
    <row r="8" spans="1:6" ht="15.75">
      <c r="A8" s="1">
        <v>168</v>
      </c>
      <c r="B8" s="1">
        <v>11.7</v>
      </c>
      <c r="C8" s="1">
        <f t="shared" si="0"/>
        <v>119.61586395490913</v>
      </c>
      <c r="E8" s="5">
        <f t="shared" si="1"/>
        <v>69.23571729555007</v>
      </c>
      <c r="F8" s="4" t="s">
        <v>8</v>
      </c>
    </row>
    <row r="9" spans="1:6" ht="15.75">
      <c r="A9" s="1">
        <v>197.3</v>
      </c>
      <c r="B9" s="1">
        <v>12.9</v>
      </c>
      <c r="C9" s="1">
        <f t="shared" si="0"/>
        <v>140.47744022799745</v>
      </c>
      <c r="E9" s="5">
        <f t="shared" si="1"/>
        <v>57.52201963510602</v>
      </c>
      <c r="F9" s="4">
        <f>1000*SLOPE(B3:B9,A3:A9)</f>
        <v>53.08539580384354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0.9988975438873021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7" t="s">
        <v>11</v>
      </c>
      <c r="E13" s="1" t="s">
        <v>12</v>
      </c>
      <c r="F13" s="2"/>
      <c r="G13" s="2" t="s">
        <v>13</v>
      </c>
      <c r="H13" s="2"/>
      <c r="I13" s="2"/>
    </row>
    <row r="14" spans="1:5" ht="15.75">
      <c r="A14" s="12">
        <v>0</v>
      </c>
      <c r="C14" s="11"/>
      <c r="D14" s="15">
        <f aca="true" t="shared" si="2" ref="D14:D45">G$16</f>
        <v>1.4044959794240164</v>
      </c>
      <c r="E14" s="1">
        <v>0</v>
      </c>
    </row>
    <row r="15" spans="1:7" ht="15.75">
      <c r="A15" s="1">
        <v>22.2</v>
      </c>
      <c r="B15" s="1">
        <v>1.4389</v>
      </c>
      <c r="C15" s="1">
        <f aca="true" t="shared" si="3" ref="C15:C30">B15*(1+($I$26+$I$27*A15)/(1282900)+($I$28+A15*$I$29-$I$30)/400)</f>
        <v>1.4004207426257886</v>
      </c>
      <c r="D15" s="15">
        <f t="shared" si="2"/>
        <v>1.4044959794240164</v>
      </c>
      <c r="E15" s="1">
        <f>E14+(A15-A14)/D15</f>
        <v>15.806382022612992</v>
      </c>
      <c r="G15" s="2" t="s">
        <v>14</v>
      </c>
    </row>
    <row r="16" spans="1:7" ht="15.75">
      <c r="A16" s="1">
        <v>23.4</v>
      </c>
      <c r="B16" s="1">
        <v>1.4282</v>
      </c>
      <c r="C16" s="1">
        <f t="shared" si="3"/>
        <v>1.3902367377916018</v>
      </c>
      <c r="D16" s="15">
        <f t="shared" si="2"/>
        <v>1.4044959794240164</v>
      </c>
      <c r="E16" s="1">
        <f aca="true" t="shared" si="4" ref="E16:E31">E15+(A16-A15)/D16</f>
        <v>16.660781050862344</v>
      </c>
      <c r="G16" s="1">
        <f>AVERAGE(C15:C999)</f>
        <v>1.4044959794240164</v>
      </c>
    </row>
    <row r="17" spans="1:5" ht="15.75">
      <c r="A17" s="1">
        <v>23.5</v>
      </c>
      <c r="B17" s="1">
        <v>1.5012</v>
      </c>
      <c r="C17" s="1">
        <f t="shared" si="3"/>
        <v>1.4613164441597672</v>
      </c>
      <c r="D17" s="15">
        <f t="shared" si="2"/>
        <v>1.4044959794240164</v>
      </c>
      <c r="E17" s="1">
        <f t="shared" si="4"/>
        <v>16.731980969883125</v>
      </c>
    </row>
    <row r="18" spans="1:5" ht="15.75">
      <c r="A18" s="1">
        <v>25.3</v>
      </c>
      <c r="B18" s="1">
        <v>1.1396</v>
      </c>
      <c r="C18" s="1">
        <f t="shared" si="3"/>
        <v>1.109598465111304</v>
      </c>
      <c r="D18" s="15">
        <f t="shared" si="2"/>
        <v>1.4044959794240164</v>
      </c>
      <c r="E18" s="1">
        <f t="shared" si="4"/>
        <v>18.013579512257152</v>
      </c>
    </row>
    <row r="19" spans="1:5" ht="15.75">
      <c r="A19" s="1">
        <v>31.77</v>
      </c>
      <c r="B19" s="1">
        <v>1.2938</v>
      </c>
      <c r="C19" s="1">
        <f t="shared" si="3"/>
        <v>1.2608616128053554</v>
      </c>
      <c r="D19" s="15">
        <f t="shared" si="2"/>
        <v>1.4044959794240164</v>
      </c>
      <c r="E19" s="1">
        <f t="shared" si="4"/>
        <v>22.62021427290157</v>
      </c>
    </row>
    <row r="20" spans="1:5" ht="15.75">
      <c r="A20" s="1">
        <v>32.72</v>
      </c>
      <c r="B20" s="1">
        <v>1.7338</v>
      </c>
      <c r="C20" s="1">
        <f t="shared" si="3"/>
        <v>1.6898807163544156</v>
      </c>
      <c r="D20" s="15">
        <f t="shared" si="2"/>
        <v>1.4044959794240164</v>
      </c>
      <c r="E20" s="1">
        <f t="shared" si="4"/>
        <v>23.296613503598973</v>
      </c>
    </row>
    <row r="21" spans="1:5" ht="15.75">
      <c r="A21" s="1">
        <v>35.1</v>
      </c>
      <c r="B21" s="1">
        <v>1.9912</v>
      </c>
      <c r="C21" s="1">
        <f t="shared" si="3"/>
        <v>1.9413960440787412</v>
      </c>
      <c r="D21" s="15">
        <f t="shared" si="2"/>
        <v>1.4044959794240164</v>
      </c>
      <c r="E21" s="1">
        <f t="shared" si="4"/>
        <v>24.99117157629352</v>
      </c>
    </row>
    <row r="22" spans="1:5" ht="15.75">
      <c r="A22" s="1">
        <v>36.1</v>
      </c>
      <c r="B22" s="1">
        <v>1.0194</v>
      </c>
      <c r="C22" s="1">
        <f t="shared" si="3"/>
        <v>0.9940394541259859</v>
      </c>
      <c r="D22" s="15">
        <f t="shared" si="2"/>
        <v>1.4044959794240164</v>
      </c>
      <c r="E22" s="1">
        <f t="shared" si="4"/>
        <v>25.703170766501312</v>
      </c>
    </row>
    <row r="23" spans="1:5" ht="15.75">
      <c r="A23" s="1">
        <v>49.7</v>
      </c>
      <c r="B23" s="1">
        <v>1.5256</v>
      </c>
      <c r="C23" s="1">
        <f t="shared" si="3"/>
        <v>1.49042892574872</v>
      </c>
      <c r="D23" s="15">
        <f t="shared" si="2"/>
        <v>1.4044959794240164</v>
      </c>
      <c r="E23" s="1">
        <f t="shared" si="4"/>
        <v>35.38635975332729</v>
      </c>
    </row>
    <row r="24" spans="1:7" ht="15.75">
      <c r="A24" s="1">
        <v>51.67</v>
      </c>
      <c r="B24" s="1">
        <v>1.6216</v>
      </c>
      <c r="C24" s="1">
        <f t="shared" si="3"/>
        <v>1.584644190881235</v>
      </c>
      <c r="D24" s="15">
        <f t="shared" si="2"/>
        <v>1.4044959794240164</v>
      </c>
      <c r="E24" s="1">
        <f t="shared" si="4"/>
        <v>36.78899815803664</v>
      </c>
      <c r="G24" s="14" t="s">
        <v>17</v>
      </c>
    </row>
    <row r="25" spans="1:5" ht="15.75">
      <c r="A25" s="1">
        <v>52.73</v>
      </c>
      <c r="B25" s="1">
        <v>1.286</v>
      </c>
      <c r="C25" s="1">
        <f t="shared" si="3"/>
        <v>1.2568752430716439</v>
      </c>
      <c r="D25" s="15">
        <f t="shared" si="2"/>
        <v>1.4044959794240164</v>
      </c>
      <c r="E25" s="1">
        <f t="shared" si="4"/>
        <v>37.5437172996569</v>
      </c>
    </row>
    <row r="26" spans="1:9" ht="15.75">
      <c r="A26" s="1">
        <v>54.31</v>
      </c>
      <c r="B26" s="1">
        <v>1.5079</v>
      </c>
      <c r="C26" s="1">
        <f t="shared" si="3"/>
        <v>1.4740692807020805</v>
      </c>
      <c r="D26" s="15">
        <f t="shared" si="2"/>
        <v>1.4044959794240164</v>
      </c>
      <c r="E26" s="1">
        <f t="shared" si="4"/>
        <v>38.66867602018522</v>
      </c>
      <c r="G26" s="2" t="s">
        <v>18</v>
      </c>
      <c r="I26" s="1">
        <v>1322</v>
      </c>
    </row>
    <row r="27" spans="1:9" ht="15.75">
      <c r="A27" s="1">
        <v>60.18</v>
      </c>
      <c r="B27" s="1">
        <v>0.8957</v>
      </c>
      <c r="C27" s="1">
        <f t="shared" si="3"/>
        <v>0.8763095392671587</v>
      </c>
      <c r="D27" s="15">
        <f t="shared" si="2"/>
        <v>1.4044959794240164</v>
      </c>
      <c r="E27" s="1">
        <f t="shared" si="4"/>
        <v>42.848111266704954</v>
      </c>
      <c r="G27" s="2" t="s">
        <v>19</v>
      </c>
      <c r="I27" s="1">
        <v>1.8</v>
      </c>
    </row>
    <row r="28" spans="1:9" ht="15.75">
      <c r="A28" s="1">
        <v>61.97</v>
      </c>
      <c r="B28" s="1">
        <v>1.8316</v>
      </c>
      <c r="C28" s="1">
        <f t="shared" si="3"/>
        <v>1.7923885230822516</v>
      </c>
      <c r="D28" s="15">
        <f t="shared" si="2"/>
        <v>1.4044959794240164</v>
      </c>
      <c r="E28" s="1">
        <f t="shared" si="4"/>
        <v>44.1225898171769</v>
      </c>
      <c r="G28" s="2" t="s">
        <v>20</v>
      </c>
      <c r="I28" s="1">
        <f>B3</f>
        <v>2.7</v>
      </c>
    </row>
    <row r="29" spans="1:9" ht="15.75">
      <c r="A29" s="1">
        <v>63.24</v>
      </c>
      <c r="B29" s="1">
        <v>1.2589</v>
      </c>
      <c r="C29" s="1">
        <f t="shared" si="3"/>
        <v>1.2321634932822536</v>
      </c>
      <c r="D29" s="15">
        <f t="shared" si="2"/>
        <v>1.4044959794240164</v>
      </c>
      <c r="E29" s="1">
        <f t="shared" si="4"/>
        <v>45.0268287887408</v>
      </c>
      <c r="G29" s="2" t="s">
        <v>21</v>
      </c>
      <c r="I29" s="1">
        <f>F9/1000</f>
        <v>0.05308539580384354</v>
      </c>
    </row>
    <row r="30" spans="1:9" ht="15.75">
      <c r="A30" s="1">
        <v>65.02</v>
      </c>
      <c r="B30" s="1">
        <v>1.5004</v>
      </c>
      <c r="C30" s="1">
        <f t="shared" si="3"/>
        <v>1.4688927051929392</v>
      </c>
      <c r="D30" s="15">
        <f t="shared" si="2"/>
        <v>1.4044959794240164</v>
      </c>
      <c r="E30" s="1">
        <f t="shared" si="4"/>
        <v>46.29418734731067</v>
      </c>
      <c r="G30" s="2" t="s">
        <v>22</v>
      </c>
      <c r="I30" s="1">
        <v>15</v>
      </c>
    </row>
    <row r="31" spans="1:5" ht="15.75">
      <c r="A31" s="1">
        <v>77.75</v>
      </c>
      <c r="B31" s="1">
        <v>1.4966</v>
      </c>
      <c r="C31" s="1">
        <f aca="true" t="shared" si="5" ref="C31:C46">B31*(1+($I$26+$I$27*A31)/(1282900)+($I$28+A31*$I$29-$I$30)/400)</f>
        <v>1.467727653287002</v>
      </c>
      <c r="D31" s="15">
        <f t="shared" si="2"/>
        <v>1.4044959794240164</v>
      </c>
      <c r="E31" s="1">
        <f t="shared" si="4"/>
        <v>55.35793703865587</v>
      </c>
    </row>
    <row r="32" spans="1:5" ht="15.75">
      <c r="A32" s="1">
        <v>78.72</v>
      </c>
      <c r="B32" s="1">
        <v>1.3688</v>
      </c>
      <c r="C32" s="1">
        <f t="shared" si="5"/>
        <v>1.3425712371076082</v>
      </c>
      <c r="D32" s="15">
        <f t="shared" si="2"/>
        <v>1.4044959794240164</v>
      </c>
      <c r="E32" s="1">
        <f aca="true" t="shared" si="6" ref="E32:E47">E31+(A32-A31)/D32</f>
        <v>56.04857625315743</v>
      </c>
    </row>
    <row r="33" spans="1:5" ht="15.75">
      <c r="A33" s="1">
        <v>79.73</v>
      </c>
      <c r="B33" s="1">
        <v>1.3731</v>
      </c>
      <c r="C33" s="1">
        <f t="shared" si="5"/>
        <v>1.3469748380855322</v>
      </c>
      <c r="D33" s="15">
        <f t="shared" si="2"/>
        <v>1.4044959794240164</v>
      </c>
      <c r="E33" s="1">
        <f t="shared" si="6"/>
        <v>56.7676954352673</v>
      </c>
    </row>
    <row r="34" spans="1:5" ht="15.75">
      <c r="A34" s="1">
        <v>80.6</v>
      </c>
      <c r="B34" s="1">
        <v>1.4578</v>
      </c>
      <c r="C34" s="1">
        <f t="shared" si="5"/>
        <v>1.43023339941699</v>
      </c>
      <c r="D34" s="15">
        <f t="shared" si="2"/>
        <v>1.4044959794240164</v>
      </c>
      <c r="E34" s="1">
        <f t="shared" si="6"/>
        <v>57.38713473074807</v>
      </c>
    </row>
    <row r="35" spans="1:5" ht="15.75">
      <c r="A35" s="1">
        <v>87.01</v>
      </c>
      <c r="B35" s="1">
        <v>1.3583</v>
      </c>
      <c r="C35" s="1">
        <f t="shared" si="5"/>
        <v>1.3337826303530682</v>
      </c>
      <c r="D35" s="15">
        <f t="shared" si="2"/>
        <v>1.4044959794240164</v>
      </c>
      <c r="E35" s="1">
        <f t="shared" si="6"/>
        <v>61.95104953998003</v>
      </c>
    </row>
    <row r="36" spans="1:5" ht="15.75">
      <c r="A36" s="1">
        <v>87.66</v>
      </c>
      <c r="B36" s="1">
        <v>1.8212</v>
      </c>
      <c r="C36" s="1">
        <f t="shared" si="5"/>
        <v>1.788486031231939</v>
      </c>
      <c r="D36" s="15">
        <f t="shared" si="2"/>
        <v>1.4044959794240164</v>
      </c>
      <c r="E36" s="1">
        <f t="shared" si="6"/>
        <v>62.41384901361509</v>
      </c>
    </row>
    <row r="37" spans="1:5" ht="15.75">
      <c r="A37" s="1">
        <v>88.87</v>
      </c>
      <c r="B37" s="1">
        <v>1.1613</v>
      </c>
      <c r="C37" s="1">
        <f t="shared" si="5"/>
        <v>1.1406281824639035</v>
      </c>
      <c r="D37" s="15">
        <f t="shared" si="2"/>
        <v>1.4044959794240164</v>
      </c>
      <c r="E37" s="1">
        <f t="shared" si="6"/>
        <v>63.275368033766526</v>
      </c>
    </row>
    <row r="38" spans="1:5" ht="15.75">
      <c r="A38" s="1">
        <v>92.25</v>
      </c>
      <c r="B38" s="1">
        <v>1.1298</v>
      </c>
      <c r="C38" s="1">
        <f t="shared" si="5"/>
        <v>1.1102010549709695</v>
      </c>
      <c r="D38" s="15">
        <f t="shared" si="2"/>
        <v>1.4044959794240164</v>
      </c>
      <c r="E38" s="1">
        <f t="shared" si="6"/>
        <v>65.68192529666887</v>
      </c>
    </row>
    <row r="39" spans="1:5" ht="15.75">
      <c r="A39" s="1">
        <v>101.79</v>
      </c>
      <c r="B39" s="1">
        <v>1.4684</v>
      </c>
      <c r="C39" s="1">
        <f t="shared" si="5"/>
        <v>1.4448060462023078</v>
      </c>
      <c r="D39" s="15">
        <f t="shared" si="2"/>
        <v>1.4044959794240164</v>
      </c>
      <c r="E39" s="1">
        <f t="shared" si="6"/>
        <v>72.47439757125122</v>
      </c>
    </row>
    <row r="40" spans="1:5" ht="15.75">
      <c r="A40" s="1">
        <v>101.79</v>
      </c>
      <c r="B40" s="1">
        <v>1.4684</v>
      </c>
      <c r="C40" s="1">
        <f t="shared" si="5"/>
        <v>1.4448060462023078</v>
      </c>
      <c r="D40" s="15">
        <f t="shared" si="2"/>
        <v>1.4044959794240164</v>
      </c>
      <c r="E40" s="1">
        <f t="shared" si="6"/>
        <v>72.47439757125122</v>
      </c>
    </row>
    <row r="41" spans="1:5" ht="15.75">
      <c r="A41" s="1">
        <v>103.31</v>
      </c>
      <c r="B41" s="1">
        <v>1.6306</v>
      </c>
      <c r="C41" s="1">
        <f t="shared" si="5"/>
        <v>1.6047322589585107</v>
      </c>
      <c r="D41" s="15">
        <f t="shared" si="2"/>
        <v>1.4044959794240164</v>
      </c>
      <c r="E41" s="1">
        <f t="shared" si="6"/>
        <v>73.55663634036706</v>
      </c>
    </row>
    <row r="42" spans="1:5" ht="15.75">
      <c r="A42" s="1">
        <v>103.73</v>
      </c>
      <c r="B42" s="1">
        <v>1.2494</v>
      </c>
      <c r="C42" s="1">
        <f t="shared" si="5"/>
        <v>1.2296499703951198</v>
      </c>
      <c r="D42" s="15">
        <f t="shared" si="2"/>
        <v>1.4044959794240164</v>
      </c>
      <c r="E42" s="1">
        <f t="shared" si="6"/>
        <v>73.85567600025433</v>
      </c>
    </row>
    <row r="43" spans="1:5" ht="15.75">
      <c r="A43" s="1">
        <v>103.86</v>
      </c>
      <c r="B43" s="1">
        <v>1.3886</v>
      </c>
      <c r="C43" s="1">
        <f t="shared" si="5"/>
        <v>1.3666737613502613</v>
      </c>
      <c r="D43" s="15">
        <f t="shared" si="2"/>
        <v>1.4044959794240164</v>
      </c>
      <c r="E43" s="1">
        <f t="shared" si="6"/>
        <v>73.94823589498134</v>
      </c>
    </row>
    <row r="44" spans="1:5" ht="15.75">
      <c r="A44" s="1">
        <v>104.43</v>
      </c>
      <c r="B44" s="1">
        <v>1.6746</v>
      </c>
      <c r="C44" s="1">
        <f t="shared" si="5"/>
        <v>1.6482857881692363</v>
      </c>
      <c r="D44" s="15">
        <f t="shared" si="2"/>
        <v>1.4044959794240164</v>
      </c>
      <c r="E44" s="1">
        <f t="shared" si="6"/>
        <v>74.35407543339979</v>
      </c>
    </row>
    <row r="45" spans="1:5" ht="15.75">
      <c r="A45" s="1">
        <v>109.28</v>
      </c>
      <c r="B45" s="1">
        <v>1.2574</v>
      </c>
      <c r="C45" s="1">
        <f t="shared" si="5"/>
        <v>1.238459451311261</v>
      </c>
      <c r="D45" s="15">
        <f t="shared" si="2"/>
        <v>1.4044959794240164</v>
      </c>
      <c r="E45" s="1">
        <f t="shared" si="6"/>
        <v>77.80727150590758</v>
      </c>
    </row>
    <row r="46" spans="1:5" ht="15.75">
      <c r="A46" s="1">
        <v>112.74</v>
      </c>
      <c r="B46" s="1">
        <v>1.4471</v>
      </c>
      <c r="C46" s="1">
        <f t="shared" si="5"/>
        <v>1.4259734671090705</v>
      </c>
      <c r="D46" s="15">
        <f aca="true" t="shared" si="7" ref="D46:D77">G$16</f>
        <v>1.4044959794240164</v>
      </c>
      <c r="E46" s="1">
        <f t="shared" si="6"/>
        <v>80.27078870402654</v>
      </c>
    </row>
    <row r="47" spans="1:5" ht="15.75">
      <c r="A47" s="1">
        <v>115.26</v>
      </c>
      <c r="B47" s="1">
        <v>1.7271</v>
      </c>
      <c r="C47" s="1">
        <f aca="true" t="shared" si="8" ref="C47:C62">B47*(1+($I$26+$I$27*A47)/(1282900)+($I$28+A47*$I$29-$I$30)/400)</f>
        <v>1.7024693996279878</v>
      </c>
      <c r="D47" s="15">
        <f t="shared" si="7"/>
        <v>1.4044959794240164</v>
      </c>
      <c r="E47" s="1">
        <f t="shared" si="6"/>
        <v>82.06502666335018</v>
      </c>
    </row>
    <row r="48" spans="1:5" ht="15.75">
      <c r="A48" s="1">
        <v>117.25</v>
      </c>
      <c r="B48" s="1">
        <v>1.383</v>
      </c>
      <c r="C48" s="1">
        <f t="shared" si="8"/>
        <v>1.363645806430629</v>
      </c>
      <c r="D48" s="15">
        <f t="shared" si="7"/>
        <v>1.4044959794240164</v>
      </c>
      <c r="E48" s="1">
        <f aca="true" t="shared" si="9" ref="E48:E63">E47+(A48-A47)/D48</f>
        <v>83.48190505186369</v>
      </c>
    </row>
    <row r="49" spans="1:5" ht="15.75">
      <c r="A49" s="1">
        <v>118.2</v>
      </c>
      <c r="B49" s="1">
        <v>1.2037</v>
      </c>
      <c r="C49" s="1">
        <f t="shared" si="8"/>
        <v>1.1870083586593647</v>
      </c>
      <c r="D49" s="15">
        <f t="shared" si="7"/>
        <v>1.4044959794240164</v>
      </c>
      <c r="E49" s="1">
        <f t="shared" si="9"/>
        <v>84.15830428256109</v>
      </c>
    </row>
    <row r="50" spans="1:5" ht="15.75">
      <c r="A50" s="1">
        <v>123.81</v>
      </c>
      <c r="B50" s="1">
        <v>1.5912</v>
      </c>
      <c r="C50" s="1">
        <f t="shared" si="8"/>
        <v>1.5703321267686914</v>
      </c>
      <c r="D50" s="15">
        <f t="shared" si="7"/>
        <v>1.4044959794240164</v>
      </c>
      <c r="E50" s="1">
        <f t="shared" si="9"/>
        <v>88.1526197396268</v>
      </c>
    </row>
    <row r="51" spans="1:5" ht="15.75">
      <c r="A51" s="1">
        <v>124.41</v>
      </c>
      <c r="B51" s="1">
        <v>1.3751</v>
      </c>
      <c r="C51" s="1">
        <f t="shared" si="8"/>
        <v>1.3571768354058986</v>
      </c>
      <c r="D51" s="15">
        <f t="shared" si="7"/>
        <v>1.4044959794240164</v>
      </c>
      <c r="E51" s="1">
        <f t="shared" si="9"/>
        <v>88.57981925375147</v>
      </c>
    </row>
    <row r="52" spans="1:5" ht="15.75">
      <c r="A52" s="1">
        <v>125.06</v>
      </c>
      <c r="B52" s="1">
        <v>1.2606</v>
      </c>
      <c r="C52" s="1">
        <f t="shared" si="8"/>
        <v>1.2442791314333141</v>
      </c>
      <c r="D52" s="15">
        <f t="shared" si="7"/>
        <v>1.4044959794240164</v>
      </c>
      <c r="E52" s="1">
        <f t="shared" si="9"/>
        <v>89.04261872738654</v>
      </c>
    </row>
    <row r="53" spans="1:5" ht="15.75">
      <c r="A53" s="1">
        <v>126.71</v>
      </c>
      <c r="B53" s="1">
        <v>1.3796</v>
      </c>
      <c r="C53" s="1">
        <f t="shared" si="8"/>
        <v>1.3620437446183684</v>
      </c>
      <c r="D53" s="15">
        <f t="shared" si="7"/>
        <v>1.4044959794240164</v>
      </c>
      <c r="E53" s="1">
        <f t="shared" si="9"/>
        <v>90.21741739122939</v>
      </c>
    </row>
    <row r="54" spans="1:5" ht="15.75">
      <c r="A54" s="1">
        <v>142.13</v>
      </c>
      <c r="B54" s="1">
        <v>1.3827</v>
      </c>
      <c r="C54" s="1">
        <f t="shared" si="8"/>
        <v>1.367963825792231</v>
      </c>
      <c r="D54" s="15">
        <f t="shared" si="7"/>
        <v>1.4044959794240164</v>
      </c>
      <c r="E54" s="1">
        <f t="shared" si="9"/>
        <v>101.19644490423354</v>
      </c>
    </row>
    <row r="55" spans="1:5" ht="15.75">
      <c r="A55" s="1">
        <v>146.41</v>
      </c>
      <c r="B55" s="1">
        <v>1.5882</v>
      </c>
      <c r="C55" s="1">
        <f t="shared" si="8"/>
        <v>1.5721853590507493</v>
      </c>
      <c r="D55" s="15">
        <f t="shared" si="7"/>
        <v>1.4044959794240164</v>
      </c>
      <c r="E55" s="1">
        <f t="shared" si="9"/>
        <v>104.24380143832289</v>
      </c>
    </row>
    <row r="56" spans="1:5" ht="15.75">
      <c r="A56" s="1">
        <v>146.61</v>
      </c>
      <c r="B56" s="1">
        <v>1.6367</v>
      </c>
      <c r="C56" s="1">
        <f t="shared" si="8"/>
        <v>1.6202402102141287</v>
      </c>
      <c r="D56" s="15">
        <f t="shared" si="7"/>
        <v>1.4044959794240164</v>
      </c>
      <c r="E56" s="1">
        <f t="shared" si="9"/>
        <v>104.38620127636446</v>
      </c>
    </row>
    <row r="57" spans="1:5" ht="15.75">
      <c r="A57" s="1">
        <v>159.1</v>
      </c>
      <c r="B57" s="1">
        <v>0.9803</v>
      </c>
      <c r="C57" s="1">
        <f t="shared" si="8"/>
        <v>0.9720835397015531</v>
      </c>
      <c r="D57" s="15">
        <f t="shared" si="7"/>
        <v>1.4044959794240164</v>
      </c>
      <c r="E57" s="1">
        <f t="shared" si="9"/>
        <v>113.27907116205978</v>
      </c>
    </row>
    <row r="58" spans="1:5" ht="15.75">
      <c r="A58" s="1">
        <v>162.1</v>
      </c>
      <c r="B58" s="1">
        <v>1.8891</v>
      </c>
      <c r="C58" s="1">
        <f t="shared" si="8"/>
        <v>1.8740264409695755</v>
      </c>
      <c r="D58" s="15">
        <f t="shared" si="7"/>
        <v>1.4044959794240164</v>
      </c>
      <c r="E58" s="1">
        <f t="shared" si="9"/>
        <v>115.41506873268315</v>
      </c>
    </row>
    <row r="59" spans="1:5" ht="15.75">
      <c r="A59" s="1">
        <v>164.98</v>
      </c>
      <c r="B59" s="1">
        <v>1.1858</v>
      </c>
      <c r="C59" s="1">
        <f t="shared" si="8"/>
        <v>1.1767962538072487</v>
      </c>
      <c r="D59" s="15">
        <f t="shared" si="7"/>
        <v>1.4044959794240164</v>
      </c>
      <c r="E59" s="1">
        <f t="shared" si="9"/>
        <v>117.4656264004816</v>
      </c>
    </row>
    <row r="60" spans="1:5" ht="15.75">
      <c r="A60" s="1">
        <v>165.68</v>
      </c>
      <c r="B60" s="1">
        <v>1.4356</v>
      </c>
      <c r="C60" s="1">
        <f t="shared" si="8"/>
        <v>1.4248343058168251</v>
      </c>
      <c r="D60" s="15">
        <f t="shared" si="7"/>
        <v>1.4044959794240164</v>
      </c>
      <c r="E60" s="1">
        <f t="shared" si="9"/>
        <v>117.96402583362706</v>
      </c>
    </row>
    <row r="61" spans="1:5" ht="15.75">
      <c r="A61" s="1">
        <v>183.67</v>
      </c>
      <c r="B61" s="1">
        <v>1.4395</v>
      </c>
      <c r="C61" s="1">
        <f t="shared" si="8"/>
        <v>1.4321782229600497</v>
      </c>
      <c r="D61" s="15">
        <f t="shared" si="7"/>
        <v>1.4044959794240164</v>
      </c>
      <c r="E61" s="1">
        <f t="shared" si="9"/>
        <v>130.77289126546523</v>
      </c>
    </row>
    <row r="62" spans="1:5" ht="15.75">
      <c r="A62" s="1">
        <v>184.02</v>
      </c>
      <c r="B62" s="1">
        <v>1.6762</v>
      </c>
      <c r="C62" s="1">
        <f t="shared" si="8"/>
        <v>1.6677529699887272</v>
      </c>
      <c r="D62" s="15">
        <f t="shared" si="7"/>
        <v>1.4044959794240164</v>
      </c>
      <c r="E62" s="1">
        <f t="shared" si="9"/>
        <v>131.02209098203798</v>
      </c>
    </row>
    <row r="63" spans="1:5" ht="15.75">
      <c r="A63" s="1">
        <v>184.6</v>
      </c>
      <c r="B63" s="1">
        <v>1.3628</v>
      </c>
      <c r="C63" s="1">
        <f aca="true" t="shared" si="10" ref="C63:C78">B63*(1+($I$26+$I$27*A63)/(1282900)+($I$28+A63*$I$29-$I$30)/400)</f>
        <v>1.356038324603193</v>
      </c>
      <c r="D63" s="15">
        <f t="shared" si="7"/>
        <v>1.4044959794240164</v>
      </c>
      <c r="E63" s="1">
        <f t="shared" si="9"/>
        <v>131.4350505123585</v>
      </c>
    </row>
    <row r="64" spans="1:5" ht="15.75">
      <c r="A64" s="1">
        <v>184.7</v>
      </c>
      <c r="B64" s="1">
        <v>1.1336</v>
      </c>
      <c r="C64" s="1">
        <f t="shared" si="10"/>
        <v>1.1279907279398016</v>
      </c>
      <c r="D64" s="15">
        <f t="shared" si="7"/>
        <v>1.4044959794240164</v>
      </c>
      <c r="E64" s="1">
        <f aca="true" t="shared" si="11" ref="E64:E79">E63+(A64-A63)/D64</f>
        <v>131.50625043137927</v>
      </c>
    </row>
    <row r="65" spans="1:5" ht="15.75">
      <c r="A65" s="1">
        <v>207.24</v>
      </c>
      <c r="B65" s="1">
        <v>1.1625</v>
      </c>
      <c r="C65" s="1">
        <f t="shared" si="10"/>
        <v>1.160261947860248</v>
      </c>
      <c r="D65" s="15">
        <f t="shared" si="7"/>
        <v>1.4044959794240164</v>
      </c>
      <c r="E65" s="1">
        <f t="shared" si="11"/>
        <v>147.55471217866292</v>
      </c>
    </row>
    <row r="66" spans="1:5" ht="15.75">
      <c r="A66" s="1">
        <v>207.74</v>
      </c>
      <c r="B66" s="1">
        <v>2.0183</v>
      </c>
      <c r="C66" s="1">
        <f t="shared" si="10"/>
        <v>2.0145497001713686</v>
      </c>
      <c r="D66" s="15">
        <f t="shared" si="7"/>
        <v>1.4044959794240164</v>
      </c>
      <c r="E66" s="1">
        <f t="shared" si="11"/>
        <v>147.91071177376682</v>
      </c>
    </row>
    <row r="67" spans="1:5" ht="15.75">
      <c r="A67" s="1">
        <v>208.95</v>
      </c>
      <c r="B67" s="1">
        <v>1.3118</v>
      </c>
      <c r="C67" s="1">
        <f t="shared" si="10"/>
        <v>1.3095753619016341</v>
      </c>
      <c r="D67" s="15">
        <f t="shared" si="7"/>
        <v>1.4044959794240164</v>
      </c>
      <c r="E67" s="1">
        <f t="shared" si="11"/>
        <v>148.77223079391823</v>
      </c>
    </row>
    <row r="68" spans="1:5" ht="15.75">
      <c r="A68" s="1">
        <v>228.3</v>
      </c>
      <c r="B68" s="1">
        <v>1.497</v>
      </c>
      <c r="C68" s="1">
        <f t="shared" si="10"/>
        <v>1.4983462350733088</v>
      </c>
      <c r="D68" s="15">
        <f t="shared" si="7"/>
        <v>1.4044959794240164</v>
      </c>
      <c r="E68" s="1">
        <f t="shared" si="11"/>
        <v>162.54941512443904</v>
      </c>
    </row>
    <row r="69" spans="1:5" ht="15.75">
      <c r="A69" s="1">
        <v>242.26</v>
      </c>
      <c r="B69" s="1">
        <v>1.2019</v>
      </c>
      <c r="C69" s="1">
        <f t="shared" si="10"/>
        <v>1.2052311329318475</v>
      </c>
      <c r="D69" s="15">
        <f t="shared" si="7"/>
        <v>1.4044959794240164</v>
      </c>
      <c r="E69" s="1">
        <f t="shared" si="11"/>
        <v>172.4889238197398</v>
      </c>
    </row>
    <row r="70" spans="1:5" ht="15.75">
      <c r="A70" s="1">
        <v>242.63</v>
      </c>
      <c r="B70" s="1">
        <v>0.2749</v>
      </c>
      <c r="C70" s="1">
        <f t="shared" si="10"/>
        <v>0.2756755420907761</v>
      </c>
      <c r="D70" s="15">
        <f t="shared" si="7"/>
        <v>1.4044959794240164</v>
      </c>
      <c r="E70" s="1">
        <f t="shared" si="11"/>
        <v>172.7523635201167</v>
      </c>
    </row>
    <row r="71" spans="1:5" ht="15.75">
      <c r="A71" s="1">
        <v>242.73</v>
      </c>
      <c r="B71" s="1">
        <v>0.5693</v>
      </c>
      <c r="C71" s="1">
        <f t="shared" si="10"/>
        <v>0.5709137324266937</v>
      </c>
      <c r="D71" s="15">
        <f t="shared" si="7"/>
        <v>1.4044959794240164</v>
      </c>
      <c r="E71" s="1">
        <f t="shared" si="11"/>
        <v>172.82356343913747</v>
      </c>
    </row>
    <row r="72" spans="1:5" ht="15.75">
      <c r="A72" s="1">
        <v>255.53</v>
      </c>
      <c r="B72" s="1">
        <v>2.8182</v>
      </c>
      <c r="C72" s="1">
        <f t="shared" si="10"/>
        <v>2.8310264245482033</v>
      </c>
      <c r="D72" s="15">
        <f t="shared" si="7"/>
        <v>1.4044959794240164</v>
      </c>
      <c r="E72" s="1">
        <f t="shared" si="11"/>
        <v>181.93715307379722</v>
      </c>
    </row>
    <row r="73" spans="1:5" ht="15.75">
      <c r="A73" s="1">
        <v>256.18</v>
      </c>
      <c r="B73" s="1">
        <v>0.5985</v>
      </c>
      <c r="C73" s="1">
        <f t="shared" si="10"/>
        <v>0.6012761173151647</v>
      </c>
      <c r="D73" s="15">
        <f t="shared" si="7"/>
        <v>1.4044959794240164</v>
      </c>
      <c r="E73" s="1">
        <f t="shared" si="11"/>
        <v>182.3999525474323</v>
      </c>
    </row>
    <row r="74" spans="1:5" ht="15.75">
      <c r="A74" s="1">
        <v>258.2</v>
      </c>
      <c r="B74" s="1">
        <v>1.1139</v>
      </c>
      <c r="C74" s="1">
        <f t="shared" si="10"/>
        <v>1.119368551465073</v>
      </c>
      <c r="D74" s="15">
        <f t="shared" si="7"/>
        <v>1.4044959794240164</v>
      </c>
      <c r="E74" s="1">
        <f t="shared" si="11"/>
        <v>183.83819091165202</v>
      </c>
    </row>
    <row r="75" spans="1:5" ht="15.75">
      <c r="A75" s="1">
        <v>259.35</v>
      </c>
      <c r="B75" s="1">
        <v>1.5527</v>
      </c>
      <c r="C75" s="1">
        <f t="shared" si="10"/>
        <v>1.5605622638856065</v>
      </c>
      <c r="D75" s="15">
        <f t="shared" si="7"/>
        <v>1.4044959794240164</v>
      </c>
      <c r="E75" s="1">
        <f t="shared" si="11"/>
        <v>184.65698998039102</v>
      </c>
    </row>
    <row r="76" spans="1:5" ht="15.75">
      <c r="A76" s="1">
        <v>259.65</v>
      </c>
      <c r="B76" s="1">
        <v>1.7199</v>
      </c>
      <c r="C76" s="1">
        <f t="shared" si="10"/>
        <v>1.7286780992374524</v>
      </c>
      <c r="D76" s="15">
        <f t="shared" si="7"/>
        <v>1.4044959794240164</v>
      </c>
      <c r="E76" s="1">
        <f t="shared" si="11"/>
        <v>184.87058973745332</v>
      </c>
    </row>
    <row r="77" spans="1:5" ht="15.75">
      <c r="A77" s="1">
        <v>264.77</v>
      </c>
      <c r="B77" s="1">
        <v>2.0556</v>
      </c>
      <c r="C77" s="1">
        <f t="shared" si="10"/>
        <v>2.0675029920774195</v>
      </c>
      <c r="D77" s="15">
        <f t="shared" si="7"/>
        <v>1.4044959794240164</v>
      </c>
      <c r="E77" s="1">
        <f t="shared" si="11"/>
        <v>188.5160255913172</v>
      </c>
    </row>
    <row r="78" spans="1:5" ht="15.75">
      <c r="A78" s="1">
        <v>266.32</v>
      </c>
      <c r="B78" s="1">
        <v>1.7367</v>
      </c>
      <c r="C78" s="1">
        <f t="shared" si="10"/>
        <v>1.7471174217368304</v>
      </c>
      <c r="D78" s="15">
        <f aca="true" t="shared" si="12" ref="D78:D95">G$16</f>
        <v>1.4044959794240164</v>
      </c>
      <c r="E78" s="1">
        <f t="shared" si="11"/>
        <v>189.61962433613928</v>
      </c>
    </row>
    <row r="79" spans="1:5" ht="15.75">
      <c r="A79" s="1">
        <v>266.35</v>
      </c>
      <c r="B79" s="1">
        <v>1.5413</v>
      </c>
      <c r="C79" s="1">
        <f aca="true" t="shared" si="13" ref="C79:C94">B79*(1+($I$26+$I$27*A79)/(1282900)+($I$28+A79*$I$29-$I$30)/400)</f>
        <v>1.5505515357410808</v>
      </c>
      <c r="D79" s="15">
        <f t="shared" si="12"/>
        <v>1.4044959794240164</v>
      </c>
      <c r="E79" s="1">
        <f t="shared" si="11"/>
        <v>189.64098431184553</v>
      </c>
    </row>
    <row r="80" spans="1:5" ht="15.75">
      <c r="A80" s="1">
        <v>267.7</v>
      </c>
      <c r="B80" s="1">
        <v>1.5462</v>
      </c>
      <c r="C80" s="1">
        <f t="shared" si="13"/>
        <v>1.5557608985027636</v>
      </c>
      <c r="D80" s="15">
        <f t="shared" si="12"/>
        <v>1.4044959794240164</v>
      </c>
      <c r="E80" s="1">
        <f aca="true" t="shared" si="14" ref="E80:E95">E79+(A80-A79)/D80</f>
        <v>190.602183218626</v>
      </c>
    </row>
    <row r="81" spans="1:5" ht="15.75">
      <c r="A81" s="1">
        <v>281.3</v>
      </c>
      <c r="B81" s="1">
        <v>1.2247</v>
      </c>
      <c r="C81" s="1">
        <f t="shared" si="13"/>
        <v>1.2345067440290218</v>
      </c>
      <c r="D81" s="15">
        <f t="shared" si="12"/>
        <v>1.4044959794240164</v>
      </c>
      <c r="E81" s="1">
        <f t="shared" si="14"/>
        <v>200.285372205452</v>
      </c>
    </row>
    <row r="82" spans="1:5" ht="15.75">
      <c r="A82" s="1">
        <v>283.77</v>
      </c>
      <c r="B82" s="1">
        <v>1.2934</v>
      </c>
      <c r="C82" s="1">
        <f t="shared" si="13"/>
        <v>1.3041853188748758</v>
      </c>
      <c r="D82" s="15">
        <f t="shared" si="12"/>
        <v>1.4044959794240164</v>
      </c>
      <c r="E82" s="1">
        <f t="shared" si="14"/>
        <v>202.04401020526524</v>
      </c>
    </row>
    <row r="83" spans="1:5" ht="15.75">
      <c r="A83" s="1">
        <v>284.22</v>
      </c>
      <c r="B83" s="1">
        <v>1.1631</v>
      </c>
      <c r="C83" s="1">
        <f t="shared" si="13"/>
        <v>1.1728689777397865</v>
      </c>
      <c r="D83" s="15">
        <f t="shared" si="12"/>
        <v>1.4044959794240164</v>
      </c>
      <c r="E83" s="1">
        <f t="shared" si="14"/>
        <v>202.36440984085877</v>
      </c>
    </row>
    <row r="84" spans="1:5" ht="15.75">
      <c r="A84" s="1">
        <v>299</v>
      </c>
      <c r="B84" s="1">
        <v>1.6315</v>
      </c>
      <c r="C84" s="1">
        <f t="shared" si="13"/>
        <v>1.6484371390237025</v>
      </c>
      <c r="D84" s="15">
        <f t="shared" si="12"/>
        <v>1.4044959794240164</v>
      </c>
      <c r="E84" s="1">
        <f t="shared" si="14"/>
        <v>212.88775787212992</v>
      </c>
    </row>
    <row r="85" spans="1:5" ht="15.75">
      <c r="A85" s="1">
        <v>300.8</v>
      </c>
      <c r="B85" s="1">
        <v>1.293</v>
      </c>
      <c r="C85" s="1">
        <f t="shared" si="13"/>
        <v>1.3067352018827958</v>
      </c>
      <c r="D85" s="15">
        <f t="shared" si="12"/>
        <v>1.4044959794240164</v>
      </c>
      <c r="E85" s="1">
        <f t="shared" si="14"/>
        <v>214.16935641450397</v>
      </c>
    </row>
    <row r="86" spans="1:5" ht="15.75">
      <c r="A86" s="1">
        <v>301.6</v>
      </c>
      <c r="B86" s="1">
        <v>1.375</v>
      </c>
      <c r="C86" s="1">
        <f t="shared" si="13"/>
        <v>1.3897537947201042</v>
      </c>
      <c r="D86" s="15">
        <f t="shared" si="12"/>
        <v>1.4044959794240164</v>
      </c>
      <c r="E86" s="1">
        <f t="shared" si="14"/>
        <v>214.73895576667022</v>
      </c>
    </row>
    <row r="87" spans="1:5" ht="15.75">
      <c r="A87" s="1">
        <v>303.6</v>
      </c>
      <c r="B87" s="1">
        <v>1.48</v>
      </c>
      <c r="C87" s="1">
        <f t="shared" si="13"/>
        <v>1.496277433154696</v>
      </c>
      <c r="D87" s="15">
        <f t="shared" si="12"/>
        <v>1.4044959794240164</v>
      </c>
      <c r="E87" s="1">
        <f t="shared" si="14"/>
        <v>216.1629541470858</v>
      </c>
    </row>
    <row r="88" spans="1:5" ht="15.75">
      <c r="A88" s="1">
        <v>307.66</v>
      </c>
      <c r="B88" s="1">
        <v>1.6607</v>
      </c>
      <c r="C88" s="1">
        <f t="shared" si="13"/>
        <v>1.6798690928883602</v>
      </c>
      <c r="D88" s="15">
        <f t="shared" si="12"/>
        <v>1.4044959794240164</v>
      </c>
      <c r="E88" s="1">
        <f t="shared" si="14"/>
        <v>219.05367085932943</v>
      </c>
    </row>
    <row r="89" spans="1:5" ht="15.75">
      <c r="A89" s="1">
        <v>309.55</v>
      </c>
      <c r="B89" s="1">
        <v>1.6108</v>
      </c>
      <c r="C89" s="1">
        <f t="shared" si="13"/>
        <v>1.6298014142889</v>
      </c>
      <c r="D89" s="15">
        <f t="shared" si="12"/>
        <v>1.4044959794240164</v>
      </c>
      <c r="E89" s="1">
        <f t="shared" si="14"/>
        <v>220.39934932882215</v>
      </c>
    </row>
    <row r="90" spans="1:5" ht="15.75">
      <c r="A90" s="1">
        <v>310.67</v>
      </c>
      <c r="B90" s="1">
        <v>1.5679</v>
      </c>
      <c r="C90" s="1">
        <f t="shared" si="13"/>
        <v>1.5866308698881744</v>
      </c>
      <c r="D90" s="15">
        <f t="shared" si="12"/>
        <v>1.4044959794240164</v>
      </c>
      <c r="E90" s="1">
        <f t="shared" si="14"/>
        <v>221.19678842185488</v>
      </c>
    </row>
    <row r="91" spans="1:5" ht="15.75">
      <c r="A91" s="1">
        <v>310.95</v>
      </c>
      <c r="B91" s="1">
        <v>1.6457</v>
      </c>
      <c r="C91" s="1">
        <f t="shared" si="13"/>
        <v>1.6654221056077878</v>
      </c>
      <c r="D91" s="15">
        <f t="shared" si="12"/>
        <v>1.4044959794240164</v>
      </c>
      <c r="E91" s="1">
        <f t="shared" si="14"/>
        <v>221.39614819511303</v>
      </c>
    </row>
    <row r="92" spans="1:5" ht="15.75">
      <c r="A92" s="1">
        <v>316.02</v>
      </c>
      <c r="B92" s="1">
        <v>1.2594</v>
      </c>
      <c r="C92" s="1">
        <f t="shared" si="13"/>
        <v>1.2753490331981232</v>
      </c>
      <c r="D92" s="15">
        <f t="shared" si="12"/>
        <v>1.4044959794240164</v>
      </c>
      <c r="E92" s="1">
        <f t="shared" si="14"/>
        <v>225.00598408946652</v>
      </c>
    </row>
    <row r="93" spans="1:5" ht="15.75">
      <c r="A93" s="1">
        <v>316.09</v>
      </c>
      <c r="B93" s="1">
        <v>1.1905</v>
      </c>
      <c r="C93" s="1">
        <f t="shared" si="13"/>
        <v>1.2055876606613618</v>
      </c>
      <c r="D93" s="15">
        <f t="shared" si="12"/>
        <v>1.4044959794240164</v>
      </c>
      <c r="E93" s="1">
        <f t="shared" si="14"/>
        <v>225.05582403278106</v>
      </c>
    </row>
    <row r="94" spans="1:5" ht="15.75">
      <c r="A94" s="1">
        <v>317.32</v>
      </c>
      <c r="B94" s="1">
        <v>1.2741</v>
      </c>
      <c r="C94" s="1">
        <f t="shared" si="13"/>
        <v>1.2904573351830002</v>
      </c>
      <c r="D94" s="15">
        <f t="shared" si="12"/>
        <v>1.4044959794240164</v>
      </c>
      <c r="E94" s="1">
        <f t="shared" si="14"/>
        <v>225.93158303673667</v>
      </c>
    </row>
    <row r="95" spans="1:5" ht="15.75">
      <c r="A95" s="1">
        <v>317.59</v>
      </c>
      <c r="B95" s="1">
        <v>0.9037</v>
      </c>
      <c r="C95" s="1">
        <f>B95*(1+($I$26+$I$27*A95)/(1282900)+($I$28+A95*$I$29-$I$30)/400)</f>
        <v>0.9153347365544533</v>
      </c>
      <c r="D95" s="15">
        <f t="shared" si="12"/>
        <v>1.4044959794240164</v>
      </c>
      <c r="E95" s="1">
        <f t="shared" si="14"/>
        <v>226.12382281809275</v>
      </c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13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  <c r="L1" s="2"/>
      <c r="M1" s="2"/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25.558208914400794</v>
      </c>
      <c r="G3" s="1">
        <f>INTERCEPT(B4:B9,A4:A9)</f>
        <v>4.903333333333307</v>
      </c>
    </row>
    <row r="4" spans="1:9" ht="15.75">
      <c r="A4" s="1">
        <v>35.8</v>
      </c>
      <c r="B4" s="1">
        <v>5.5</v>
      </c>
      <c r="C4" s="1">
        <f>A4/$G$16</f>
        <v>23.34540220190255</v>
      </c>
      <c r="E4" s="5"/>
      <c r="F4" s="5" t="s">
        <v>7</v>
      </c>
      <c r="I4" s="6" t="e">
        <f>SLOPE(E4:E9,A4:A9)*1000</f>
        <v>#DIV/0!</v>
      </c>
    </row>
    <row r="5" spans="1:9" ht="15.75">
      <c r="A5" s="1">
        <v>47.8</v>
      </c>
      <c r="B5" s="1">
        <v>5.7</v>
      </c>
      <c r="C5" s="1">
        <f>A5/$G$16</f>
        <v>31.170676682987207</v>
      </c>
      <c r="E5" s="5">
        <f>1000*1/SLOPE(C4:C5,B4:B5)</f>
        <v>25.558208914400794</v>
      </c>
      <c r="F5" s="7">
        <f>CORREL(C3:C9,B3:B9)</f>
        <v>1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16.666666666667297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1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7" t="s">
        <v>11</v>
      </c>
      <c r="E13" s="1" t="s">
        <v>12</v>
      </c>
      <c r="F13" s="2"/>
      <c r="G13" s="2" t="s">
        <v>13</v>
      </c>
      <c r="H13" s="2"/>
      <c r="I13" s="2"/>
    </row>
    <row r="14" spans="1:5" ht="15.75">
      <c r="A14" s="12">
        <v>0</v>
      </c>
      <c r="C14" s="11"/>
      <c r="D14" s="15">
        <f aca="true" t="shared" si="0" ref="D14:D34">G$16</f>
        <v>1.5334925348633508</v>
      </c>
      <c r="E14" s="1">
        <v>0</v>
      </c>
    </row>
    <row r="15" spans="1:7" ht="15.75">
      <c r="A15" s="1">
        <v>2.5</v>
      </c>
      <c r="B15" s="1">
        <v>1.3145</v>
      </c>
      <c r="C15" s="1">
        <f aca="true" t="shared" si="1" ref="C15:C30">B15*(1+($I$26+$I$27*A15)/(1282900)+($I$28+A15*$I$29-$I$30)/400)</f>
        <v>1.266706449551959</v>
      </c>
      <c r="D15" s="15">
        <f t="shared" si="0"/>
        <v>1.5334925348633508</v>
      </c>
      <c r="E15" s="1">
        <f>E14+(A15-A14)/D15</f>
        <v>1.6302655168926365</v>
      </c>
      <c r="G15" s="2" t="s">
        <v>14</v>
      </c>
    </row>
    <row r="16" spans="1:7" ht="15.75">
      <c r="A16" s="1">
        <v>3.5</v>
      </c>
      <c r="B16" s="1">
        <v>1.7987</v>
      </c>
      <c r="C16" s="1">
        <f t="shared" si="1"/>
        <v>1.7333790220738496</v>
      </c>
      <c r="D16" s="15">
        <f t="shared" si="0"/>
        <v>1.5334925348633508</v>
      </c>
      <c r="E16" s="1">
        <f aca="true" t="shared" si="2" ref="E16:E31">E15+(A16-A15)/D16</f>
        <v>2.282371723649691</v>
      </c>
      <c r="G16" s="1">
        <f>AVERAGE(C15:C999)</f>
        <v>1.5334925348633508</v>
      </c>
    </row>
    <row r="17" spans="1:5" ht="15.75">
      <c r="A17" s="1">
        <v>5</v>
      </c>
      <c r="B17" s="1">
        <v>1.3325</v>
      </c>
      <c r="C17" s="1">
        <f t="shared" si="1"/>
        <v>1.2841954684779926</v>
      </c>
      <c r="D17" s="15">
        <f t="shared" si="0"/>
        <v>1.5334925348633508</v>
      </c>
      <c r="E17" s="1">
        <f t="shared" si="2"/>
        <v>3.260531033785273</v>
      </c>
    </row>
    <row r="18" spans="1:5" ht="15.75">
      <c r="A18" s="1">
        <v>8.5</v>
      </c>
      <c r="B18" s="1">
        <v>1.5442</v>
      </c>
      <c r="C18" s="1">
        <f t="shared" si="1"/>
        <v>1.4884538990298675</v>
      </c>
      <c r="D18" s="15">
        <f t="shared" si="0"/>
        <v>1.5334925348633508</v>
      </c>
      <c r="E18" s="1">
        <f t="shared" si="2"/>
        <v>5.542902757434964</v>
      </c>
    </row>
    <row r="19" spans="1:5" ht="15.75">
      <c r="A19" s="1">
        <v>9.7</v>
      </c>
      <c r="B19" s="1">
        <v>1.3049</v>
      </c>
      <c r="C19" s="1">
        <f t="shared" si="1"/>
        <v>1.2578601456054317</v>
      </c>
      <c r="D19" s="15">
        <f t="shared" si="0"/>
        <v>1.5334925348633508</v>
      </c>
      <c r="E19" s="1">
        <f t="shared" si="2"/>
        <v>6.325430205543429</v>
      </c>
    </row>
    <row r="20" spans="1:5" ht="15.75">
      <c r="A20" s="1">
        <v>10</v>
      </c>
      <c r="B20" s="1">
        <v>3.8824</v>
      </c>
      <c r="C20" s="1">
        <f t="shared" si="1"/>
        <v>3.7424949716787483</v>
      </c>
      <c r="D20" s="15">
        <f t="shared" si="0"/>
        <v>1.5334925348633508</v>
      </c>
      <c r="E20" s="1">
        <f t="shared" si="2"/>
        <v>6.521062067570546</v>
      </c>
    </row>
    <row r="21" spans="1:5" ht="15.75">
      <c r="A21" s="1">
        <v>11.22</v>
      </c>
      <c r="B21" s="1">
        <v>1.6482</v>
      </c>
      <c r="C21" s="1">
        <f t="shared" si="1"/>
        <v>1.5888925527510718</v>
      </c>
      <c r="D21" s="15">
        <f t="shared" si="0"/>
        <v>1.5334925348633508</v>
      </c>
      <c r="E21" s="1">
        <f t="shared" si="2"/>
        <v>7.316631639814153</v>
      </c>
    </row>
    <row r="22" spans="1:5" ht="15.75">
      <c r="A22" s="1">
        <v>11.5</v>
      </c>
      <c r="B22" s="1">
        <v>2.1155</v>
      </c>
      <c r="C22" s="1">
        <f t="shared" si="1"/>
        <v>2.039403133178898</v>
      </c>
      <c r="D22" s="15">
        <f t="shared" si="0"/>
        <v>1.5334925348633508</v>
      </c>
      <c r="E22" s="1">
        <f t="shared" si="2"/>
        <v>7.499221377706128</v>
      </c>
    </row>
    <row r="23" spans="1:5" ht="15.75">
      <c r="A23" s="1">
        <v>12.03</v>
      </c>
      <c r="B23" s="1">
        <v>1.6153</v>
      </c>
      <c r="C23" s="1">
        <f t="shared" si="1"/>
        <v>1.5572327509171895</v>
      </c>
      <c r="D23" s="15">
        <f t="shared" si="0"/>
        <v>1.5334925348633508</v>
      </c>
      <c r="E23" s="1">
        <f t="shared" si="2"/>
        <v>7.844837667287367</v>
      </c>
    </row>
    <row r="24" spans="1:7" ht="15.75">
      <c r="A24" s="1">
        <v>13</v>
      </c>
      <c r="B24" s="1">
        <v>1.2727</v>
      </c>
      <c r="C24" s="1">
        <f t="shared" si="1"/>
        <v>1.227001800442682</v>
      </c>
      <c r="D24" s="15">
        <f t="shared" si="0"/>
        <v>1.5334925348633508</v>
      </c>
      <c r="E24" s="1">
        <f t="shared" si="2"/>
        <v>8.47738068784171</v>
      </c>
      <c r="G24" s="14" t="s">
        <v>17</v>
      </c>
    </row>
    <row r="25" spans="1:5" ht="15.75">
      <c r="A25" s="1">
        <v>14.6</v>
      </c>
      <c r="B25" s="1">
        <v>1.5041</v>
      </c>
      <c r="C25" s="1">
        <f t="shared" si="1"/>
        <v>1.4501966867950866</v>
      </c>
      <c r="D25" s="15">
        <f t="shared" si="0"/>
        <v>1.5334925348633508</v>
      </c>
      <c r="E25" s="1">
        <f t="shared" si="2"/>
        <v>9.520750618652999</v>
      </c>
    </row>
    <row r="26" spans="1:9" ht="15.75">
      <c r="A26" s="1">
        <v>17.5</v>
      </c>
      <c r="B26" s="1">
        <v>1.6552</v>
      </c>
      <c r="C26" s="1">
        <f t="shared" si="1"/>
        <v>1.5960883657273885</v>
      </c>
      <c r="D26" s="15">
        <f t="shared" si="0"/>
        <v>1.5334925348633508</v>
      </c>
      <c r="E26" s="1">
        <f t="shared" si="2"/>
        <v>11.411858618248457</v>
      </c>
      <c r="G26" s="2" t="s">
        <v>18</v>
      </c>
      <c r="I26" s="1">
        <v>1326</v>
      </c>
    </row>
    <row r="27" spans="1:9" ht="15.75">
      <c r="A27" s="1">
        <v>19.14</v>
      </c>
      <c r="B27" s="1">
        <v>1.4054</v>
      </c>
      <c r="C27" s="1">
        <f t="shared" si="1"/>
        <v>1.3553086636913632</v>
      </c>
      <c r="D27" s="15">
        <f t="shared" si="0"/>
        <v>1.5334925348633508</v>
      </c>
      <c r="E27" s="1">
        <f t="shared" si="2"/>
        <v>12.481312797330027</v>
      </c>
      <c r="G27" s="2" t="s">
        <v>19</v>
      </c>
      <c r="I27" s="1">
        <v>1.8</v>
      </c>
    </row>
    <row r="28" spans="1:9" ht="15.75">
      <c r="A28" s="1">
        <v>23.69</v>
      </c>
      <c r="B28" s="1">
        <v>1.0703</v>
      </c>
      <c r="C28" s="1">
        <f t="shared" si="1"/>
        <v>1.0323620582736606</v>
      </c>
      <c r="D28" s="15">
        <f t="shared" si="0"/>
        <v>1.5334925348633508</v>
      </c>
      <c r="E28" s="1">
        <f t="shared" si="2"/>
        <v>15.448396038074627</v>
      </c>
      <c r="G28" s="2" t="s">
        <v>20</v>
      </c>
      <c r="I28" s="1">
        <f>B3</f>
        <v>0</v>
      </c>
    </row>
    <row r="29" spans="1:9" ht="15.75">
      <c r="A29" s="1">
        <v>26.29</v>
      </c>
      <c r="B29" s="1">
        <v>1.4097</v>
      </c>
      <c r="C29" s="1">
        <f t="shared" si="1"/>
        <v>1.3598895180560744</v>
      </c>
      <c r="D29" s="15">
        <f t="shared" si="0"/>
        <v>1.5334925348633508</v>
      </c>
      <c r="E29" s="1">
        <f t="shared" si="2"/>
        <v>17.14387217564297</v>
      </c>
      <c r="G29" s="2" t="s">
        <v>21</v>
      </c>
      <c r="I29" s="1">
        <f>F9/1000</f>
        <v>0.016666666666667298</v>
      </c>
    </row>
    <row r="30" spans="1:9" ht="15.75">
      <c r="A30" s="1">
        <v>41.67</v>
      </c>
      <c r="B30" s="1">
        <v>1.121</v>
      </c>
      <c r="C30" s="1">
        <f t="shared" si="1"/>
        <v>1.0821330374550822</v>
      </c>
      <c r="D30" s="15">
        <f t="shared" si="0"/>
        <v>1.5334925348633508</v>
      </c>
      <c r="E30" s="1">
        <f t="shared" si="2"/>
        <v>27.17326563556647</v>
      </c>
      <c r="G30" s="2" t="s">
        <v>22</v>
      </c>
      <c r="I30" s="1">
        <v>15</v>
      </c>
    </row>
    <row r="31" spans="1:5" ht="15.75">
      <c r="A31" s="1">
        <v>42.66</v>
      </c>
      <c r="B31" s="1">
        <v>1.2337</v>
      </c>
      <c r="C31" s="1">
        <f>B31*(1+($I$26+$I$27*A31)/(1282900)+($I$28+A31*$I$29-$I$30)/400)</f>
        <v>1.1909781419718415</v>
      </c>
      <c r="D31" s="15">
        <f t="shared" si="0"/>
        <v>1.5334925348633508</v>
      </c>
      <c r="E31" s="1">
        <f t="shared" si="2"/>
        <v>27.81885078025595</v>
      </c>
    </row>
    <row r="32" spans="1:5" ht="15.75">
      <c r="A32" s="1">
        <v>44.46</v>
      </c>
      <c r="B32" s="1">
        <v>1.3998</v>
      </c>
      <c r="C32" s="1">
        <f>B32*(1+($I$26+$I$27*A32)/(1282900)+($I$28+A32*$I$29-$I$30)/400)</f>
        <v>1.351434777129901</v>
      </c>
      <c r="D32" s="15">
        <f t="shared" si="0"/>
        <v>1.5334925348633508</v>
      </c>
      <c r="E32" s="1">
        <f>E31+(A32-A31)/D32</f>
        <v>28.99264195241865</v>
      </c>
    </row>
    <row r="33" spans="1:5" ht="15.75">
      <c r="A33" s="1">
        <v>45.52</v>
      </c>
      <c r="B33" s="1">
        <v>1.7139</v>
      </c>
      <c r="C33" s="1">
        <f>B33*(1+($I$26+$I$27*A33)/(1282900)+($I$28+A33*$I$29-$I$30)/400)</f>
        <v>1.6547603897939827</v>
      </c>
      <c r="D33" s="15">
        <f t="shared" si="0"/>
        <v>1.5334925348633508</v>
      </c>
      <c r="E33" s="1">
        <f>E32+(A33-A32)/D33</f>
        <v>29.683874531581132</v>
      </c>
    </row>
    <row r="34" spans="1:5" ht="15.75">
      <c r="A34" s="1">
        <v>47.2</v>
      </c>
      <c r="B34" s="1">
        <v>1.4614</v>
      </c>
      <c r="C34" s="1">
        <f>B34*(1+($I$26+$I$27*A34)/(1282900)+($I$28+A34*$I$29-$I$30)/400)</f>
        <v>1.411078864664952</v>
      </c>
      <c r="D34" s="15">
        <f t="shared" si="0"/>
        <v>1.5334925348633508</v>
      </c>
      <c r="E34" s="1">
        <f>E33+(A34-A33)/D34</f>
        <v>30.779412958932983</v>
      </c>
    </row>
    <row r="35" ht="15.75">
      <c r="E35" s="2"/>
    </row>
    <row r="36" ht="15.75">
      <c r="E36" s="2"/>
    </row>
    <row r="37" ht="15.75">
      <c r="E37" s="2"/>
    </row>
    <row r="38" ht="15.75">
      <c r="E38" s="2"/>
    </row>
    <row r="39" ht="15.75">
      <c r="E39" s="2"/>
    </row>
    <row r="40" ht="15.75">
      <c r="E40" s="2"/>
    </row>
    <row r="41" ht="15.75">
      <c r="E41" s="2"/>
    </row>
    <row r="42" ht="15.75">
      <c r="E42" s="2"/>
    </row>
    <row r="43" ht="15.75">
      <c r="E43" s="2"/>
    </row>
    <row r="44" ht="15.75">
      <c r="E44" s="2"/>
    </row>
    <row r="45" ht="15.75">
      <c r="E45" s="2"/>
    </row>
    <row r="46" ht="15.75">
      <c r="E46" s="2"/>
    </row>
    <row r="47" ht="15.75">
      <c r="E47" s="2"/>
    </row>
    <row r="48" ht="15.75">
      <c r="E48" s="2"/>
    </row>
    <row r="49" ht="15.75">
      <c r="E49" s="2"/>
    </row>
    <row r="50" ht="15.75">
      <c r="E50" s="2"/>
    </row>
    <row r="51" ht="15.75">
      <c r="E51" s="2"/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2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13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  <c r="L1" s="2"/>
      <c r="M1" s="2"/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4.2</v>
      </c>
      <c r="C3" s="1">
        <v>0</v>
      </c>
      <c r="E3" s="2"/>
      <c r="F3" s="4">
        <f>1000*1/SLOPE(C3:C17,B3:B17)</f>
        <v>78.3208205488487</v>
      </c>
      <c r="G3" s="1">
        <f>INTERCEPT(B4:B17,A4:A17)</f>
        <v>4.840984573785722</v>
      </c>
    </row>
    <row r="4" spans="1:9" ht="15.75">
      <c r="A4" s="1">
        <v>19</v>
      </c>
      <c r="B4" s="1">
        <v>5.7</v>
      </c>
      <c r="C4" s="1">
        <f>LN($G$22+$G$24*A4)/$G$24-LN($G$22)/$G$24</f>
        <v>16.589037452518482</v>
      </c>
      <c r="E4" s="5">
        <f aca="true" t="shared" si="0" ref="E4:E17">1000*1/SLOPE(C3:C4,B3:B4)</f>
        <v>90.42115941285526</v>
      </c>
      <c r="F4" s="5" t="s">
        <v>7</v>
      </c>
      <c r="I4" s="6">
        <f>SLOPE(E4:E17,A4:A17)*1000</f>
        <v>-388.8918069499737</v>
      </c>
    </row>
    <row r="5" spans="1:9" ht="15.75">
      <c r="A5" s="1">
        <v>30</v>
      </c>
      <c r="B5" s="1">
        <v>6.2</v>
      </c>
      <c r="C5" s="1">
        <f aca="true" t="shared" si="1" ref="C5:C17">LN($G$22+$G$24*A5)/$G$24-LN($G$22)/$G$24</f>
        <v>25.937975229634617</v>
      </c>
      <c r="E5" s="5">
        <f t="shared" si="0"/>
        <v>53.48201174510704</v>
      </c>
      <c r="F5" s="7">
        <f>CORREL(C3:C9,B3:B9)</f>
        <v>0.996281961372696</v>
      </c>
      <c r="I5" s="6"/>
    </row>
    <row r="6" spans="1:5" ht="15.75">
      <c r="A6" s="1">
        <v>39</v>
      </c>
      <c r="B6" s="1">
        <v>6.73</v>
      </c>
      <c r="C6" s="1">
        <f t="shared" si="1"/>
        <v>33.45418326778591</v>
      </c>
      <c r="E6" s="5">
        <f t="shared" si="0"/>
        <v>70.5142802474049</v>
      </c>
    </row>
    <row r="7" spans="1:6" ht="15.75">
      <c r="A7" s="1">
        <v>49</v>
      </c>
      <c r="B7" s="1">
        <v>7.167</v>
      </c>
      <c r="C7" s="1">
        <f t="shared" si="1"/>
        <v>41.67001194738184</v>
      </c>
      <c r="E7" s="5">
        <f t="shared" si="0"/>
        <v>53.190008828357485</v>
      </c>
      <c r="F7" s="8"/>
    </row>
    <row r="8" spans="1:6" ht="15.75">
      <c r="A8" s="1">
        <v>52</v>
      </c>
      <c r="B8" s="1">
        <v>7.5</v>
      </c>
      <c r="C8" s="1">
        <f t="shared" si="1"/>
        <v>44.107635926513126</v>
      </c>
      <c r="E8" s="5">
        <f t="shared" si="0"/>
        <v>136.60843626859617</v>
      </c>
      <c r="F8" s="4" t="s">
        <v>8</v>
      </c>
    </row>
    <row r="9" spans="1:6" ht="15.75">
      <c r="A9" s="1">
        <v>62</v>
      </c>
      <c r="B9" s="1">
        <v>8</v>
      </c>
      <c r="C9" s="1">
        <f t="shared" si="1"/>
        <v>52.14494646068002</v>
      </c>
      <c r="E9" s="5">
        <f t="shared" si="0"/>
        <v>62.20986459020785</v>
      </c>
      <c r="F9" s="4">
        <f>1000*SLOPE(B3:B17,A3:A17)</f>
        <v>56.14374332822413</v>
      </c>
    </row>
    <row r="10" spans="1:6" ht="15.75">
      <c r="A10" s="1">
        <v>67.5</v>
      </c>
      <c r="B10" s="1">
        <v>9.8</v>
      </c>
      <c r="C10" s="1">
        <f t="shared" si="1"/>
        <v>56.50886898919576</v>
      </c>
      <c r="E10" s="5">
        <f t="shared" si="0"/>
        <v>412.47295025015814</v>
      </c>
      <c r="F10" s="5" t="s">
        <v>9</v>
      </c>
    </row>
    <row r="11" spans="1:6" ht="15.75">
      <c r="A11" s="1">
        <v>77</v>
      </c>
      <c r="B11" s="1">
        <v>8.5</v>
      </c>
      <c r="C11" s="1">
        <f t="shared" si="1"/>
        <v>63.95451364047523</v>
      </c>
      <c r="E11" s="5">
        <f t="shared" si="0"/>
        <v>-174.59871654989576</v>
      </c>
      <c r="F11" s="7">
        <f>CORREL(B3:B9,A3:A9)</f>
        <v>0.9953312052124414</v>
      </c>
    </row>
    <row r="12" spans="1:6" ht="15.75">
      <c r="A12" s="1">
        <v>87.5</v>
      </c>
      <c r="B12" s="1">
        <v>11.7</v>
      </c>
      <c r="C12" s="1">
        <f t="shared" si="1"/>
        <v>72.05196741438004</v>
      </c>
      <c r="E12" s="5">
        <f t="shared" si="0"/>
        <v>395.1859546654581</v>
      </c>
      <c r="F12" s="7"/>
    </row>
    <row r="13" spans="1:6" ht="15.75">
      <c r="A13" s="1">
        <v>97</v>
      </c>
      <c r="B13" s="1">
        <v>9.7</v>
      </c>
      <c r="C13" s="1">
        <f t="shared" si="1"/>
        <v>79.26256495816082</v>
      </c>
      <c r="E13" s="5">
        <f t="shared" si="0"/>
        <v>-277.36952282478035</v>
      </c>
      <c r="F13" s="7"/>
    </row>
    <row r="14" spans="1:6" ht="15.75">
      <c r="A14" s="1">
        <v>109.5</v>
      </c>
      <c r="B14" s="1">
        <v>10.2</v>
      </c>
      <c r="C14" s="1">
        <f t="shared" si="1"/>
        <v>88.58839815153311</v>
      </c>
      <c r="E14" s="5">
        <f t="shared" si="0"/>
        <v>53.614512465810115</v>
      </c>
      <c r="F14" s="7"/>
    </row>
    <row r="15" spans="1:5" ht="15.75">
      <c r="A15" s="1">
        <v>116</v>
      </c>
      <c r="B15" s="1">
        <v>11</v>
      </c>
      <c r="C15" s="1">
        <f t="shared" si="1"/>
        <v>93.36728555955031</v>
      </c>
      <c r="E15" s="5">
        <f t="shared" si="0"/>
        <v>167.4029814257462</v>
      </c>
    </row>
    <row r="16" spans="1:5" ht="15.75">
      <c r="A16" s="1">
        <v>135</v>
      </c>
      <c r="B16" s="1">
        <v>12.3</v>
      </c>
      <c r="C16" s="1">
        <f t="shared" si="1"/>
        <v>107.07005827647646</v>
      </c>
      <c r="E16" s="5">
        <f t="shared" si="0"/>
        <v>94.87131012501425</v>
      </c>
    </row>
    <row r="17" spans="1:5" ht="15.75">
      <c r="A17" s="1">
        <v>147.5</v>
      </c>
      <c r="B17" s="1">
        <v>12.4</v>
      </c>
      <c r="C17" s="1">
        <f t="shared" si="1"/>
        <v>115.87667356313025</v>
      </c>
      <c r="E17" s="5">
        <f t="shared" si="0"/>
        <v>11.355100313228808</v>
      </c>
    </row>
    <row r="18" spans="1:9" ht="15.75">
      <c r="A18" s="9"/>
      <c r="B18" s="9"/>
      <c r="C18" s="9"/>
      <c r="D18" s="16"/>
      <c r="E18" s="9"/>
      <c r="F18" s="10"/>
      <c r="G18" s="10"/>
      <c r="H18" s="10"/>
      <c r="I18" s="10"/>
    </row>
    <row r="19" spans="1:9" s="3" customFormat="1" ht="15.75">
      <c r="A19" s="11"/>
      <c r="B19" s="1"/>
      <c r="C19" s="11" t="s">
        <v>10</v>
      </c>
      <c r="D19" s="17" t="s">
        <v>11</v>
      </c>
      <c r="E19" s="1" t="s">
        <v>12</v>
      </c>
      <c r="F19" s="2"/>
      <c r="G19" s="2" t="s">
        <v>13</v>
      </c>
      <c r="H19" s="2"/>
      <c r="I19" s="2"/>
    </row>
    <row r="20" spans="1:5" ht="15.75">
      <c r="A20" s="12">
        <v>0</v>
      </c>
      <c r="C20" s="11"/>
      <c r="D20" s="15">
        <f>G$22+G$24*A20</f>
        <v>1.125692672964258</v>
      </c>
      <c r="E20" s="1">
        <v>0</v>
      </c>
    </row>
    <row r="21" spans="1:7" ht="15.75">
      <c r="A21" s="1">
        <v>0.57</v>
      </c>
      <c r="B21" s="1">
        <v>1.3706</v>
      </c>
      <c r="C21" s="1">
        <f aca="true" t="shared" si="2" ref="C21:C36">B21*(1+($I$32+$I$33*A21)/(1282900)+($I$34+A21*$I$35-$I$36)/400)</f>
        <v>1.3344374462351356</v>
      </c>
      <c r="D21" s="15">
        <f aca="true" t="shared" si="3" ref="D21:D36">G$22+G$24*A21</f>
        <v>1.1268780087940278</v>
      </c>
      <c r="E21" s="1">
        <f>E20+(A21-A20)/D21</f>
        <v>0.5058222767254174</v>
      </c>
      <c r="G21" s="2" t="s">
        <v>14</v>
      </c>
    </row>
    <row r="22" spans="1:7" ht="15.75">
      <c r="A22" s="1">
        <v>0.9</v>
      </c>
      <c r="B22" s="1">
        <v>1.0414</v>
      </c>
      <c r="C22" s="1">
        <f t="shared" si="2"/>
        <v>1.013971931922913</v>
      </c>
      <c r="D22" s="15">
        <f t="shared" si="3"/>
        <v>1.1275642558533683</v>
      </c>
      <c r="E22" s="1">
        <f aca="true" t="shared" si="4" ref="E22:E37">E21+(A22-A21)/D22</f>
        <v>0.798488524601684</v>
      </c>
      <c r="G22" s="1">
        <f>INTERCEPT(C20:C1005,A20:A1005)</f>
        <v>1.125692672964258</v>
      </c>
    </row>
    <row r="23" spans="1:7" ht="15.75">
      <c r="A23" s="1">
        <v>2.11</v>
      </c>
      <c r="B23" s="1">
        <v>1.1054</v>
      </c>
      <c r="C23" s="1">
        <f t="shared" si="2"/>
        <v>1.0764759319729418</v>
      </c>
      <c r="D23" s="15">
        <f t="shared" si="3"/>
        <v>1.13008049507095</v>
      </c>
      <c r="E23" s="1">
        <f t="shared" si="4"/>
        <v>1.8692087124800105</v>
      </c>
      <c r="G23" s="2" t="s">
        <v>15</v>
      </c>
    </row>
    <row r="24" spans="1:7" ht="15.75">
      <c r="A24" s="1">
        <v>2.51</v>
      </c>
      <c r="B24" s="1">
        <v>1.1174</v>
      </c>
      <c r="C24" s="1">
        <f t="shared" si="2"/>
        <v>1.0882253002452766</v>
      </c>
      <c r="D24" s="15">
        <f t="shared" si="3"/>
        <v>1.1309123096883322</v>
      </c>
      <c r="E24" s="1">
        <f t="shared" si="4"/>
        <v>2.2229054549889287</v>
      </c>
      <c r="G24" s="13">
        <f>SLOPE(C20:C1005,A20:A1005)</f>
        <v>0.0020795365434559034</v>
      </c>
    </row>
    <row r="25" spans="1:5" ht="15.75">
      <c r="A25" s="1">
        <v>2.81</v>
      </c>
      <c r="B25" s="1">
        <v>1.0194</v>
      </c>
      <c r="C25" s="1">
        <f t="shared" si="2"/>
        <v>0.992827380159942</v>
      </c>
      <c r="D25" s="15">
        <f t="shared" si="3"/>
        <v>1.1315361706513691</v>
      </c>
      <c r="E25" s="1">
        <f t="shared" si="4"/>
        <v>2.488031756543483</v>
      </c>
    </row>
    <row r="26" spans="1:5" ht="15.75">
      <c r="A26" s="1">
        <v>3.17</v>
      </c>
      <c r="B26" s="1">
        <v>1.1612</v>
      </c>
      <c r="C26" s="1">
        <f t="shared" si="2"/>
        <v>1.130990351914408</v>
      </c>
      <c r="D26" s="15">
        <f t="shared" si="3"/>
        <v>1.1322848038070132</v>
      </c>
      <c r="E26" s="1">
        <f t="shared" si="4"/>
        <v>2.805972966025049</v>
      </c>
    </row>
    <row r="27" spans="1:5" ht="15.75">
      <c r="A27" s="1">
        <v>3.37</v>
      </c>
      <c r="B27" s="1">
        <v>0.9558</v>
      </c>
      <c r="C27" s="1">
        <f t="shared" si="2"/>
        <v>0.9309611144281282</v>
      </c>
      <c r="D27" s="15">
        <f t="shared" si="3"/>
        <v>1.1327007111157044</v>
      </c>
      <c r="E27" s="1">
        <f t="shared" si="4"/>
        <v>2.9825421144658595</v>
      </c>
    </row>
    <row r="28" spans="1:5" ht="15.75">
      <c r="A28" s="1">
        <v>19.2</v>
      </c>
      <c r="B28" s="1">
        <v>1.1185</v>
      </c>
      <c r="C28" s="1">
        <f t="shared" si="2"/>
        <v>1.0919429675694579</v>
      </c>
      <c r="D28" s="15">
        <f t="shared" si="3"/>
        <v>1.1656197745986114</v>
      </c>
      <c r="E28" s="1">
        <f t="shared" si="4"/>
        <v>16.56330004682949</v>
      </c>
    </row>
    <row r="29" spans="1:5" ht="15.75">
      <c r="A29" s="1">
        <v>19.9</v>
      </c>
      <c r="B29" s="1">
        <v>1.147</v>
      </c>
      <c r="C29" s="1">
        <f t="shared" si="2"/>
        <v>1.1198801007168333</v>
      </c>
      <c r="D29" s="15">
        <f t="shared" si="3"/>
        <v>1.1670754501790306</v>
      </c>
      <c r="E29" s="1">
        <f t="shared" si="4"/>
        <v>17.163089888945198</v>
      </c>
    </row>
    <row r="30" spans="1:7" ht="15.75">
      <c r="A30" s="1">
        <v>20.89</v>
      </c>
      <c r="B30" s="1">
        <v>1.0164</v>
      </c>
      <c r="C30" s="1">
        <f t="shared" si="2"/>
        <v>0.9925106799112526</v>
      </c>
      <c r="D30" s="15">
        <f t="shared" si="3"/>
        <v>1.1691341913570519</v>
      </c>
      <c r="E30" s="1">
        <f t="shared" si="4"/>
        <v>18.009870358902095</v>
      </c>
      <c r="G30" s="14" t="s">
        <v>17</v>
      </c>
    </row>
    <row r="31" spans="1:5" ht="15.75">
      <c r="A31" s="1">
        <v>22.51</v>
      </c>
      <c r="B31" s="1">
        <v>1.1159</v>
      </c>
      <c r="C31" s="1">
        <f t="shared" si="2"/>
        <v>1.0899283183220136</v>
      </c>
      <c r="D31" s="15">
        <f t="shared" si="3"/>
        <v>1.1725030405574504</v>
      </c>
      <c r="E31" s="1">
        <f t="shared" si="4"/>
        <v>19.391529888953116</v>
      </c>
    </row>
    <row r="32" spans="1:9" ht="15.75">
      <c r="A32" s="1">
        <v>28.84</v>
      </c>
      <c r="B32" s="1">
        <v>1.2853</v>
      </c>
      <c r="C32" s="1">
        <f t="shared" si="2"/>
        <v>1.2565390404503145</v>
      </c>
      <c r="D32" s="15">
        <f t="shared" si="3"/>
        <v>1.1856665068775263</v>
      </c>
      <c r="E32" s="1">
        <f t="shared" si="4"/>
        <v>24.73029923369084</v>
      </c>
      <c r="G32" s="2" t="s">
        <v>18</v>
      </c>
      <c r="I32" s="1">
        <v>686</v>
      </c>
    </row>
    <row r="33" spans="1:9" ht="15.75">
      <c r="A33" s="1">
        <v>29.2</v>
      </c>
      <c r="B33" s="1">
        <v>1.0728</v>
      </c>
      <c r="C33" s="1">
        <f t="shared" si="2"/>
        <v>1.0488488699081497</v>
      </c>
      <c r="D33" s="15">
        <f t="shared" si="3"/>
        <v>1.1864151400331704</v>
      </c>
      <c r="E33" s="1">
        <f t="shared" si="4"/>
        <v>25.033734336508168</v>
      </c>
      <c r="G33" s="2" t="s">
        <v>19</v>
      </c>
      <c r="I33" s="1">
        <v>1.8</v>
      </c>
    </row>
    <row r="34" spans="1:9" ht="15.75">
      <c r="A34" s="1">
        <v>35.77</v>
      </c>
      <c r="B34" s="1">
        <v>1.1472</v>
      </c>
      <c r="C34" s="1">
        <f t="shared" si="2"/>
        <v>1.1226563077405487</v>
      </c>
      <c r="D34" s="15">
        <f t="shared" si="3"/>
        <v>1.2000776951236758</v>
      </c>
      <c r="E34" s="1">
        <f t="shared" si="4"/>
        <v>30.508379875456313</v>
      </c>
      <c r="G34" s="2" t="s">
        <v>20</v>
      </c>
      <c r="I34" s="1">
        <f>B3</f>
        <v>4.2</v>
      </c>
    </row>
    <row r="35" spans="1:9" ht="15.75">
      <c r="A35" s="1">
        <v>37.06</v>
      </c>
      <c r="B35" s="1">
        <v>0.9637</v>
      </c>
      <c r="C35" s="1">
        <f t="shared" si="2"/>
        <v>0.9432584212163562</v>
      </c>
      <c r="D35" s="15">
        <f t="shared" si="3"/>
        <v>1.2027602972647338</v>
      </c>
      <c r="E35" s="1">
        <f t="shared" si="4"/>
        <v>31.580912784077974</v>
      </c>
      <c r="G35" s="2" t="s">
        <v>21</v>
      </c>
      <c r="I35" s="1">
        <f>F9/1000</f>
        <v>0.05614374332822413</v>
      </c>
    </row>
    <row r="36" spans="1:9" ht="15.75">
      <c r="A36" s="1">
        <v>38.62</v>
      </c>
      <c r="B36" s="1">
        <v>0.906</v>
      </c>
      <c r="C36" s="1">
        <f t="shared" si="2"/>
        <v>0.8869826894805963</v>
      </c>
      <c r="D36" s="15">
        <f t="shared" si="3"/>
        <v>1.206004374272525</v>
      </c>
      <c r="E36" s="1">
        <f t="shared" si="4"/>
        <v>32.874440430643105</v>
      </c>
      <c r="G36" s="2" t="s">
        <v>22</v>
      </c>
      <c r="I36" s="1">
        <v>15</v>
      </c>
    </row>
    <row r="37" spans="1:5" ht="15.75">
      <c r="A37" s="1">
        <v>39.15</v>
      </c>
      <c r="B37" s="1">
        <v>0.961</v>
      </c>
      <c r="C37" s="1">
        <f aca="true" t="shared" si="5" ref="C37:C52">B37*(1+($I$32+$I$33*A37)/(1282900)+($I$34+A37*$I$35-$I$36)/400)</f>
        <v>0.9409004208459071</v>
      </c>
      <c r="D37" s="15">
        <f aca="true" t="shared" si="6" ref="D37:D52">G$22+G$24*A37</f>
        <v>1.2071065286405567</v>
      </c>
      <c r="E37" s="1">
        <f t="shared" si="4"/>
        <v>33.31350689861829</v>
      </c>
    </row>
    <row r="38" spans="1:5" ht="15.75">
      <c r="A38" s="1">
        <v>39.7</v>
      </c>
      <c r="B38" s="1">
        <v>1.079</v>
      </c>
      <c r="C38" s="1">
        <f t="shared" si="5"/>
        <v>1.0565165473245326</v>
      </c>
      <c r="D38" s="15">
        <f t="shared" si="6"/>
        <v>1.2082502737394574</v>
      </c>
      <c r="E38" s="1">
        <f aca="true" t="shared" si="7" ref="E38:E53">E37+(A38-A37)/D38</f>
        <v>33.76871060264708</v>
      </c>
    </row>
    <row r="39" spans="1:5" ht="15.75">
      <c r="A39" s="1">
        <v>40.06</v>
      </c>
      <c r="B39" s="1">
        <v>1.0365</v>
      </c>
      <c r="C39" s="1">
        <f t="shared" si="5"/>
        <v>1.0149550300428352</v>
      </c>
      <c r="D39" s="15">
        <f t="shared" si="6"/>
        <v>1.2089989068951015</v>
      </c>
      <c r="E39" s="1">
        <f t="shared" si="7"/>
        <v>34.06647762124972</v>
      </c>
    </row>
    <row r="40" spans="1:5" ht="15.75">
      <c r="A40" s="1">
        <v>41</v>
      </c>
      <c r="B40" s="1">
        <v>1.0339</v>
      </c>
      <c r="C40" s="1">
        <f t="shared" si="5"/>
        <v>1.0125468484328963</v>
      </c>
      <c r="D40" s="15">
        <f t="shared" si="6"/>
        <v>1.21095367124595</v>
      </c>
      <c r="E40" s="1">
        <f t="shared" si="7"/>
        <v>34.84272531950628</v>
      </c>
    </row>
    <row r="41" spans="1:5" ht="15.75">
      <c r="A41" s="1">
        <v>41.4</v>
      </c>
      <c r="B41" s="1">
        <v>1.0577</v>
      </c>
      <c r="C41" s="1">
        <f t="shared" si="5"/>
        <v>1.0359152835393284</v>
      </c>
      <c r="D41" s="15">
        <f t="shared" si="6"/>
        <v>1.2117854858633323</v>
      </c>
      <c r="E41" s="1">
        <f t="shared" si="7"/>
        <v>35.17281674630284</v>
      </c>
    </row>
    <row r="42" spans="1:5" ht="15.75">
      <c r="A42" s="1">
        <v>42.2</v>
      </c>
      <c r="B42" s="1">
        <v>1.0416</v>
      </c>
      <c r="C42" s="1">
        <f t="shared" si="5"/>
        <v>1.020265011918038</v>
      </c>
      <c r="D42" s="15">
        <f t="shared" si="6"/>
        <v>1.213449115098097</v>
      </c>
      <c r="E42" s="1">
        <f t="shared" si="7"/>
        <v>35.83209449437334</v>
      </c>
    </row>
    <row r="43" spans="1:5" ht="15.75">
      <c r="A43" s="1">
        <v>43.7</v>
      </c>
      <c r="B43" s="1">
        <v>1.1743</v>
      </c>
      <c r="C43" s="1">
        <f t="shared" si="5"/>
        <v>1.1504966385905526</v>
      </c>
      <c r="D43" s="15">
        <f t="shared" si="6"/>
        <v>1.216568419913281</v>
      </c>
      <c r="E43" s="1">
        <f t="shared" si="7"/>
        <v>37.065070770468786</v>
      </c>
    </row>
    <row r="44" spans="1:5" ht="15.75">
      <c r="A44" s="1">
        <v>44.3</v>
      </c>
      <c r="B44" s="1">
        <v>1.0965</v>
      </c>
      <c r="C44" s="1">
        <f t="shared" si="5"/>
        <v>1.07436692999571</v>
      </c>
      <c r="D44" s="15">
        <f t="shared" si="6"/>
        <v>1.2178161418393545</v>
      </c>
      <c r="E44" s="1">
        <f t="shared" si="7"/>
        <v>37.55775597916849</v>
      </c>
    </row>
    <row r="45" spans="1:5" ht="15.75">
      <c r="A45" s="1">
        <v>44.7</v>
      </c>
      <c r="B45" s="1">
        <v>1.1027</v>
      </c>
      <c r="C45" s="1">
        <f t="shared" si="5"/>
        <v>1.0805043103382619</v>
      </c>
      <c r="D45" s="15">
        <f t="shared" si="6"/>
        <v>1.218647956456737</v>
      </c>
      <c r="E45" s="1">
        <f t="shared" si="7"/>
        <v>37.88598858964529</v>
      </c>
    </row>
    <row r="46" spans="1:5" ht="15.75">
      <c r="A46" s="1">
        <v>51</v>
      </c>
      <c r="B46" s="1">
        <v>1.6389</v>
      </c>
      <c r="C46" s="1">
        <f t="shared" si="5"/>
        <v>1.6073751191900874</v>
      </c>
      <c r="D46" s="15">
        <f t="shared" si="6"/>
        <v>1.231749036680509</v>
      </c>
      <c r="E46" s="1">
        <f t="shared" si="7"/>
        <v>43.000666833663345</v>
      </c>
    </row>
    <row r="47" spans="1:5" ht="15.75">
      <c r="A47" s="1">
        <v>52.5</v>
      </c>
      <c r="B47" s="1">
        <v>1.2306</v>
      </c>
      <c r="C47" s="1">
        <f t="shared" si="5"/>
        <v>1.2071906082302857</v>
      </c>
      <c r="D47" s="15">
        <f t="shared" si="6"/>
        <v>1.234868341495693</v>
      </c>
      <c r="E47" s="1">
        <f t="shared" si="7"/>
        <v>44.215371227318116</v>
      </c>
    </row>
    <row r="48" spans="1:5" ht="15.75">
      <c r="A48" s="1">
        <v>53.52</v>
      </c>
      <c r="B48" s="1">
        <v>1.2062</v>
      </c>
      <c r="C48" s="1">
        <f t="shared" si="5"/>
        <v>1.1834291769627312</v>
      </c>
      <c r="D48" s="15">
        <f t="shared" si="6"/>
        <v>1.236989468770018</v>
      </c>
      <c r="E48" s="1">
        <f t="shared" si="7"/>
        <v>45.03995383351785</v>
      </c>
    </row>
    <row r="49" spans="1:5" ht="15.75">
      <c r="A49" s="1">
        <v>56.82</v>
      </c>
      <c r="B49" s="1">
        <v>1.3337</v>
      </c>
      <c r="C49" s="1">
        <f t="shared" si="5"/>
        <v>1.3091461392178032</v>
      </c>
      <c r="D49" s="15">
        <f t="shared" si="6"/>
        <v>1.2438519393634224</v>
      </c>
      <c r="E49" s="1">
        <f t="shared" si="7"/>
        <v>47.69300271784798</v>
      </c>
    </row>
    <row r="50" spans="1:5" ht="15.75">
      <c r="A50" s="1">
        <v>58.7</v>
      </c>
      <c r="B50" s="1">
        <v>1.4252</v>
      </c>
      <c r="C50" s="1">
        <f t="shared" si="5"/>
        <v>1.3993414286228931</v>
      </c>
      <c r="D50" s="15">
        <f t="shared" si="6"/>
        <v>1.2477614680651195</v>
      </c>
      <c r="E50" s="1">
        <f t="shared" si="7"/>
        <v>49.19970095153786</v>
      </c>
    </row>
    <row r="51" spans="1:5" ht="15.75">
      <c r="A51" s="1">
        <v>59.85</v>
      </c>
      <c r="B51" s="1">
        <v>1.4995</v>
      </c>
      <c r="C51" s="1">
        <f t="shared" si="5"/>
        <v>1.4725378015205983</v>
      </c>
      <c r="D51" s="15">
        <f t="shared" si="6"/>
        <v>1.2501529350900937</v>
      </c>
      <c r="E51" s="1">
        <f t="shared" si="7"/>
        <v>50.11958840508139</v>
      </c>
    </row>
    <row r="52" spans="1:5" ht="15.75">
      <c r="A52" s="1">
        <v>62.2</v>
      </c>
      <c r="B52" s="1">
        <v>1.317</v>
      </c>
      <c r="C52" s="1">
        <f t="shared" si="5"/>
        <v>1.2937580437982832</v>
      </c>
      <c r="D52" s="15">
        <f t="shared" si="6"/>
        <v>1.2550398459672152</v>
      </c>
      <c r="E52" s="1">
        <f t="shared" si="7"/>
        <v>51.99203891535896</v>
      </c>
    </row>
    <row r="53" spans="1:5" ht="15.75">
      <c r="A53" s="1">
        <v>62.2</v>
      </c>
      <c r="B53" s="1">
        <v>1.3242</v>
      </c>
      <c r="C53" s="1">
        <f aca="true" t="shared" si="8" ref="C53:C68">B53*(1+($I$32+$I$33*A53)/(1282900)+($I$34+A53*$I$35-$I$36)/400)</f>
        <v>1.3008309807119869</v>
      </c>
      <c r="D53" s="15">
        <f aca="true" t="shared" si="9" ref="D53:D68">G$22+G$24*A53</f>
        <v>1.2550398459672152</v>
      </c>
      <c r="E53" s="1">
        <f t="shared" si="7"/>
        <v>51.99203891535896</v>
      </c>
    </row>
    <row r="54" spans="1:5" ht="15.75">
      <c r="A54" s="1">
        <v>63.2</v>
      </c>
      <c r="B54" s="1">
        <v>1.084</v>
      </c>
      <c r="C54" s="1">
        <f t="shared" si="8"/>
        <v>1.0650236169256062</v>
      </c>
      <c r="D54" s="15">
        <f t="shared" si="9"/>
        <v>1.257119382510671</v>
      </c>
      <c r="E54" s="1">
        <f aca="true" t="shared" si="10" ref="E54:E69">E53+(A54-A53)/D54</f>
        <v>52.787508314615884</v>
      </c>
    </row>
    <row r="55" spans="1:5" ht="15.75">
      <c r="A55" s="1">
        <v>63.5</v>
      </c>
      <c r="B55" s="1">
        <v>1.34</v>
      </c>
      <c r="C55" s="1">
        <f t="shared" si="8"/>
        <v>1.316599097980337</v>
      </c>
      <c r="D55" s="15">
        <f t="shared" si="9"/>
        <v>1.257743243473708</v>
      </c>
      <c r="E55" s="1">
        <f t="shared" si="10"/>
        <v>53.026030764691974</v>
      </c>
    </row>
    <row r="56" spans="1:5" ht="15.75">
      <c r="A56" s="1">
        <v>65</v>
      </c>
      <c r="B56" s="1">
        <v>1.3375</v>
      </c>
      <c r="C56" s="1">
        <f t="shared" si="8"/>
        <v>1.3144271672537862</v>
      </c>
      <c r="D56" s="15">
        <f t="shared" si="9"/>
        <v>1.2608625482888918</v>
      </c>
      <c r="E56" s="1">
        <f t="shared" si="10"/>
        <v>54.21569255775232</v>
      </c>
    </row>
    <row r="57" spans="1:5" ht="15.75">
      <c r="A57" s="1">
        <v>65.5</v>
      </c>
      <c r="B57" s="1">
        <v>1.6535</v>
      </c>
      <c r="C57" s="1">
        <f t="shared" si="8"/>
        <v>1.6250931430636337</v>
      </c>
      <c r="D57" s="15">
        <f t="shared" si="9"/>
        <v>1.2619023165606196</v>
      </c>
      <c r="E57" s="1">
        <f t="shared" si="10"/>
        <v>54.61191974066357</v>
      </c>
    </row>
    <row r="58" spans="1:5" ht="15.75">
      <c r="A58" s="1">
        <v>67.92</v>
      </c>
      <c r="B58" s="1">
        <v>1.676</v>
      </c>
      <c r="C58" s="1">
        <f t="shared" si="8"/>
        <v>1.6477815738523536</v>
      </c>
      <c r="D58" s="15">
        <f t="shared" si="9"/>
        <v>1.266934794995783</v>
      </c>
      <c r="E58" s="1">
        <f t="shared" si="10"/>
        <v>56.522041721335874</v>
      </c>
    </row>
    <row r="59" spans="1:5" ht="15.75">
      <c r="A59" s="1">
        <v>69.8</v>
      </c>
      <c r="B59" s="1">
        <v>2.0627</v>
      </c>
      <c r="C59" s="1">
        <f t="shared" si="8"/>
        <v>2.028520532102277</v>
      </c>
      <c r="D59" s="15">
        <f t="shared" si="9"/>
        <v>1.27084432369748</v>
      </c>
      <c r="E59" s="1">
        <f t="shared" si="10"/>
        <v>58.00137319014253</v>
      </c>
    </row>
    <row r="60" spans="1:5" ht="15.75">
      <c r="A60" s="1">
        <v>71.3</v>
      </c>
      <c r="B60" s="1">
        <v>2.4006</v>
      </c>
      <c r="C60" s="1">
        <f t="shared" si="8"/>
        <v>2.3613319147935456</v>
      </c>
      <c r="D60" s="15">
        <f t="shared" si="9"/>
        <v>1.2739636285126639</v>
      </c>
      <c r="E60" s="1">
        <f t="shared" si="10"/>
        <v>59.17880083911806</v>
      </c>
    </row>
    <row r="61" spans="1:5" ht="15.75">
      <c r="A61" s="1">
        <v>72.11</v>
      </c>
      <c r="B61" s="1">
        <v>1.3527</v>
      </c>
      <c r="C61" s="1">
        <f t="shared" si="8"/>
        <v>1.330728384462287</v>
      </c>
      <c r="D61" s="15">
        <f t="shared" si="9"/>
        <v>1.2756480531128631</v>
      </c>
      <c r="E61" s="1">
        <f t="shared" si="10"/>
        <v>59.813772215449816</v>
      </c>
    </row>
    <row r="62" spans="1:5" ht="15.75">
      <c r="A62" s="1">
        <v>74.02</v>
      </c>
      <c r="B62" s="1">
        <v>1.3427</v>
      </c>
      <c r="C62" s="1">
        <f t="shared" si="8"/>
        <v>1.321254370145149</v>
      </c>
      <c r="D62" s="15">
        <f t="shared" si="9"/>
        <v>1.279619967910864</v>
      </c>
      <c r="E62" s="1">
        <f t="shared" si="10"/>
        <v>61.30640287759735</v>
      </c>
    </row>
    <row r="63" spans="1:5" ht="15.75">
      <c r="A63" s="1">
        <v>78.5</v>
      </c>
      <c r="B63" s="1">
        <v>1.21</v>
      </c>
      <c r="C63" s="1">
        <f t="shared" si="8"/>
        <v>1.1914423228386355</v>
      </c>
      <c r="D63" s="15">
        <f t="shared" si="9"/>
        <v>1.2889362916255465</v>
      </c>
      <c r="E63" s="1">
        <f t="shared" si="10"/>
        <v>64.78213711606001</v>
      </c>
    </row>
    <row r="64" spans="1:5" ht="15.75">
      <c r="A64" s="1">
        <v>78.9</v>
      </c>
      <c r="B64" s="1">
        <v>1.0694</v>
      </c>
      <c r="C64" s="1">
        <f t="shared" si="8"/>
        <v>1.053059334547777</v>
      </c>
      <c r="D64" s="15">
        <f t="shared" si="9"/>
        <v>1.2897681062429287</v>
      </c>
      <c r="E64" s="1">
        <f t="shared" si="10"/>
        <v>65.09227038580352</v>
      </c>
    </row>
    <row r="65" spans="1:5" ht="15.75">
      <c r="A65" s="1">
        <v>79.94</v>
      </c>
      <c r="B65" s="1">
        <v>1.2783</v>
      </c>
      <c r="C65" s="1">
        <f t="shared" si="8"/>
        <v>1.2589557604546353</v>
      </c>
      <c r="D65" s="15">
        <f t="shared" si="9"/>
        <v>1.2919308242481229</v>
      </c>
      <c r="E65" s="1">
        <f t="shared" si="10"/>
        <v>65.89726704698718</v>
      </c>
    </row>
    <row r="66" spans="1:5" ht="15.75">
      <c r="A66" s="1">
        <v>80.8</v>
      </c>
      <c r="B66" s="1">
        <v>1.0162</v>
      </c>
      <c r="C66" s="1">
        <f t="shared" si="8"/>
        <v>1.0009459542250525</v>
      </c>
      <c r="D66" s="15">
        <f t="shared" si="9"/>
        <v>1.293719225675495</v>
      </c>
      <c r="E66" s="1">
        <f t="shared" si="10"/>
        <v>66.56201715886016</v>
      </c>
    </row>
    <row r="67" spans="1:5" ht="15.75">
      <c r="A67" s="1">
        <v>87.9</v>
      </c>
      <c r="B67" s="1">
        <v>1.4161</v>
      </c>
      <c r="C67" s="1">
        <f t="shared" si="8"/>
        <v>1.3962684308500273</v>
      </c>
      <c r="D67" s="15">
        <f t="shared" si="9"/>
        <v>1.3084839351340318</v>
      </c>
      <c r="E67" s="1">
        <f t="shared" si="10"/>
        <v>71.98814415160213</v>
      </c>
    </row>
    <row r="68" spans="1:5" ht="15.75">
      <c r="A68" s="1">
        <v>97.44</v>
      </c>
      <c r="B68" s="1">
        <v>1.3075</v>
      </c>
      <c r="C68" s="1">
        <f t="shared" si="8"/>
        <v>1.2909575847113834</v>
      </c>
      <c r="D68" s="15">
        <f t="shared" si="9"/>
        <v>1.3283227137586011</v>
      </c>
      <c r="E68" s="1">
        <f t="shared" si="10"/>
        <v>79.1701338150972</v>
      </c>
    </row>
    <row r="69" spans="1:5" ht="15.75">
      <c r="A69" s="1">
        <v>97.74</v>
      </c>
      <c r="B69" s="1">
        <v>1.1174</v>
      </c>
      <c r="C69" s="1">
        <f aca="true" t="shared" si="11" ref="C69:C84">B69*(1+($I$32+$I$33*A69)/(1282900)+($I$34+A69*$I$35-$I$36)/400)</f>
        <v>1.103310240650561</v>
      </c>
      <c r="D69" s="15">
        <f aca="true" t="shared" si="12" ref="D69:D84">G$22+G$24*A69</f>
        <v>1.328946574721638</v>
      </c>
      <c r="E69" s="1">
        <f t="shared" si="10"/>
        <v>79.39587652417701</v>
      </c>
    </row>
    <row r="70" spans="1:5" ht="15.75">
      <c r="A70" s="1">
        <v>99.28</v>
      </c>
      <c r="B70" s="1">
        <v>0.7223</v>
      </c>
      <c r="C70" s="1">
        <f t="shared" si="11"/>
        <v>0.713349908477869</v>
      </c>
      <c r="D70" s="15">
        <f t="shared" si="12"/>
        <v>1.3321490609985602</v>
      </c>
      <c r="E70" s="1">
        <f aca="true" t="shared" si="13" ref="E70:E85">E69+(A70-A69)/D70</f>
        <v>80.55190331208439</v>
      </c>
    </row>
    <row r="71" spans="1:5" ht="15.75">
      <c r="A71" s="1">
        <v>100.79</v>
      </c>
      <c r="B71" s="1">
        <v>0.9283</v>
      </c>
      <c r="C71" s="1">
        <f t="shared" si="11"/>
        <v>0.9169960549556859</v>
      </c>
      <c r="D71" s="15">
        <f t="shared" si="12"/>
        <v>1.3352891611791786</v>
      </c>
      <c r="E71" s="1">
        <f t="shared" si="13"/>
        <v>81.68274451405037</v>
      </c>
    </row>
    <row r="72" spans="1:5" ht="15.75">
      <c r="A72" s="1">
        <v>101.15</v>
      </c>
      <c r="B72" s="1">
        <v>1.7819</v>
      </c>
      <c r="C72" s="1">
        <f t="shared" si="11"/>
        <v>1.7602926730341164</v>
      </c>
      <c r="D72" s="15">
        <f t="shared" si="12"/>
        <v>1.3360377943348227</v>
      </c>
      <c r="E72" s="1">
        <f t="shared" si="13"/>
        <v>81.95219796927933</v>
      </c>
    </row>
    <row r="73" spans="1:5" ht="15.75">
      <c r="A73" s="1">
        <v>102.65</v>
      </c>
      <c r="B73" s="1">
        <v>2.0711</v>
      </c>
      <c r="C73" s="1">
        <f t="shared" si="11"/>
        <v>2.0464262388577508</v>
      </c>
      <c r="D73" s="15">
        <f t="shared" si="12"/>
        <v>1.3391570991500066</v>
      </c>
      <c r="E73" s="1">
        <f t="shared" si="13"/>
        <v>83.07230553616007</v>
      </c>
    </row>
    <row r="74" spans="1:5" ht="15.75">
      <c r="A74" s="1">
        <v>103.65</v>
      </c>
      <c r="B74" s="1">
        <v>1.3754</v>
      </c>
      <c r="C74" s="1">
        <f t="shared" si="11"/>
        <v>1.3592093438738932</v>
      </c>
      <c r="D74" s="15">
        <f t="shared" si="12"/>
        <v>1.3412366356934624</v>
      </c>
      <c r="E74" s="1">
        <f t="shared" si="13"/>
        <v>83.8178861245422</v>
      </c>
    </row>
    <row r="75" spans="1:5" ht="15.75">
      <c r="A75" s="1">
        <v>104.15</v>
      </c>
      <c r="B75" s="1">
        <v>1.9339</v>
      </c>
      <c r="C75" s="1">
        <f t="shared" si="11"/>
        <v>1.911271983475887</v>
      </c>
      <c r="D75" s="15">
        <f t="shared" si="12"/>
        <v>1.3422764039651904</v>
      </c>
      <c r="E75" s="1">
        <f t="shared" si="13"/>
        <v>84.190387643993</v>
      </c>
    </row>
    <row r="76" spans="1:5" ht="15.75">
      <c r="A76" s="1">
        <v>104.4</v>
      </c>
      <c r="B76" s="1">
        <v>1.8165</v>
      </c>
      <c r="C76" s="1">
        <f t="shared" si="11"/>
        <v>1.7953100255099887</v>
      </c>
      <c r="D76" s="15">
        <f t="shared" si="12"/>
        <v>1.3427962881010544</v>
      </c>
      <c r="E76" s="1">
        <f t="shared" si="13"/>
        <v>84.37656629388601</v>
      </c>
    </row>
    <row r="77" spans="1:5" ht="15.75">
      <c r="A77" s="1">
        <v>105.65</v>
      </c>
      <c r="B77" s="1">
        <v>1.3821</v>
      </c>
      <c r="C77" s="1">
        <f t="shared" si="11"/>
        <v>1.3662223338737287</v>
      </c>
      <c r="D77" s="15">
        <f t="shared" si="12"/>
        <v>1.3453957087803743</v>
      </c>
      <c r="E77" s="1">
        <f t="shared" si="13"/>
        <v>85.3056609772139</v>
      </c>
    </row>
    <row r="78" spans="1:5" ht="15.75">
      <c r="A78" s="1">
        <v>106.73</v>
      </c>
      <c r="B78" s="1">
        <v>2.0621</v>
      </c>
      <c r="C78" s="1">
        <f t="shared" si="11"/>
        <v>2.038726158591018</v>
      </c>
      <c r="D78" s="15">
        <f t="shared" si="12"/>
        <v>1.3476416082473066</v>
      </c>
      <c r="E78" s="1">
        <f t="shared" si="13"/>
        <v>86.10706098845621</v>
      </c>
    </row>
    <row r="79" spans="1:5" ht="15.75">
      <c r="A79" s="1">
        <v>106.85</v>
      </c>
      <c r="B79" s="1">
        <v>1.24</v>
      </c>
      <c r="C79" s="1">
        <f t="shared" si="11"/>
        <v>1.2259657315866217</v>
      </c>
      <c r="D79" s="15">
        <f t="shared" si="12"/>
        <v>1.3478911526325212</v>
      </c>
      <c r="E79" s="1">
        <f t="shared" si="13"/>
        <v>86.19608894873744</v>
      </c>
    </row>
    <row r="80" spans="1:5" ht="15.75">
      <c r="A80" s="1">
        <v>107</v>
      </c>
      <c r="B80" s="1">
        <v>1.2771</v>
      </c>
      <c r="C80" s="1">
        <f t="shared" si="11"/>
        <v>1.262672992049865</v>
      </c>
      <c r="D80" s="15">
        <f t="shared" si="12"/>
        <v>1.3482030831140397</v>
      </c>
      <c r="E80" s="1">
        <f t="shared" si="13"/>
        <v>86.3073481513596</v>
      </c>
    </row>
    <row r="81" spans="1:5" ht="15.75">
      <c r="A81" s="1">
        <v>108.23</v>
      </c>
      <c r="B81" s="1">
        <v>1.4335</v>
      </c>
      <c r="C81" s="1">
        <f t="shared" si="11"/>
        <v>1.4175561453275158</v>
      </c>
      <c r="D81" s="15">
        <f t="shared" si="12"/>
        <v>1.3507609130624905</v>
      </c>
      <c r="E81" s="1">
        <f t="shared" si="13"/>
        <v>87.21794601372395</v>
      </c>
    </row>
    <row r="82" spans="1:5" ht="15.75">
      <c r="A82" s="1">
        <v>109.73</v>
      </c>
      <c r="B82" s="1">
        <v>1.7014</v>
      </c>
      <c r="C82" s="1">
        <f t="shared" si="11"/>
        <v>1.6828382660227235</v>
      </c>
      <c r="D82" s="15">
        <f t="shared" si="12"/>
        <v>1.3538802178776743</v>
      </c>
      <c r="E82" s="1">
        <f t="shared" si="13"/>
        <v>88.3258726827105</v>
      </c>
    </row>
    <row r="83" spans="1:5" ht="15.75">
      <c r="A83" s="1">
        <v>109.8</v>
      </c>
      <c r="B83" s="1">
        <v>1.8645</v>
      </c>
      <c r="C83" s="1">
        <f t="shared" si="11"/>
        <v>1.8441773989139911</v>
      </c>
      <c r="D83" s="15">
        <f t="shared" si="12"/>
        <v>1.3540257854357163</v>
      </c>
      <c r="E83" s="1">
        <f t="shared" si="13"/>
        <v>88.37757036879073</v>
      </c>
    </row>
    <row r="84" spans="1:5" ht="15.75">
      <c r="A84" s="1">
        <v>111.65</v>
      </c>
      <c r="B84" s="1">
        <v>1.2651</v>
      </c>
      <c r="C84" s="1">
        <f t="shared" si="11"/>
        <v>1.2516425003486487</v>
      </c>
      <c r="D84" s="15">
        <f t="shared" si="12"/>
        <v>1.3578729280411097</v>
      </c>
      <c r="E84" s="1">
        <f t="shared" si="13"/>
        <v>89.73999535112604</v>
      </c>
    </row>
    <row r="85" spans="1:5" ht="15.75">
      <c r="A85" s="1">
        <v>119.3</v>
      </c>
      <c r="B85" s="1">
        <v>1.4001</v>
      </c>
      <c r="C85" s="1">
        <f aca="true" t="shared" si="14" ref="C85:C100">B85*(1+($I$32+$I$33*A85)/(1282900)+($I$34+A85*$I$35-$I$36)/400)</f>
        <v>1.3867248220873112</v>
      </c>
      <c r="D85" s="15">
        <f aca="true" t="shared" si="15" ref="D85:D100">G$22+G$24*A85</f>
        <v>1.3737813825985472</v>
      </c>
      <c r="E85" s="1">
        <f t="shared" si="13"/>
        <v>95.30856695713354</v>
      </c>
    </row>
    <row r="86" spans="1:5" ht="15.75">
      <c r="A86" s="1">
        <v>120.9</v>
      </c>
      <c r="B86" s="1">
        <v>1.2269</v>
      </c>
      <c r="C86" s="1">
        <f t="shared" si="14"/>
        <v>1.2154576898042053</v>
      </c>
      <c r="D86" s="15">
        <f t="shared" si="15"/>
        <v>1.3771086410680766</v>
      </c>
      <c r="E86" s="1">
        <f aca="true" t="shared" si="16" ref="E86:E101">E85+(A86-A85)/D86</f>
        <v>96.47042155036233</v>
      </c>
    </row>
    <row r="87" spans="1:5" ht="15.75">
      <c r="A87" s="1">
        <v>123.8</v>
      </c>
      <c r="B87" s="1">
        <v>1.3338</v>
      </c>
      <c r="C87" s="1">
        <f t="shared" si="14"/>
        <v>1.3219090593361336</v>
      </c>
      <c r="D87" s="15">
        <f t="shared" si="15"/>
        <v>1.3831392970440988</v>
      </c>
      <c r="E87" s="1">
        <f t="shared" si="16"/>
        <v>98.56710118790684</v>
      </c>
    </row>
    <row r="88" spans="1:5" ht="15.75">
      <c r="A88" s="1">
        <v>125.65</v>
      </c>
      <c r="B88" s="1">
        <v>1.4077</v>
      </c>
      <c r="C88" s="1">
        <f t="shared" si="14"/>
        <v>1.3955194186366984</v>
      </c>
      <c r="D88" s="15">
        <f t="shared" si="15"/>
        <v>1.3869864396494922</v>
      </c>
      <c r="E88" s="1">
        <f t="shared" si="16"/>
        <v>99.90092821542092</v>
      </c>
    </row>
    <row r="89" spans="1:5" ht="15.75">
      <c r="A89" s="1">
        <v>125.74</v>
      </c>
      <c r="B89" s="1">
        <v>1.2899</v>
      </c>
      <c r="C89" s="1">
        <f t="shared" si="14"/>
        <v>1.2787551787313312</v>
      </c>
      <c r="D89" s="15">
        <f t="shared" si="15"/>
        <v>1.3871735979384032</v>
      </c>
      <c r="E89" s="1">
        <f t="shared" si="16"/>
        <v>99.96580834299381</v>
      </c>
    </row>
    <row r="90" spans="1:5" ht="15.75">
      <c r="A90" s="1">
        <v>126.13</v>
      </c>
      <c r="B90" s="1">
        <v>1.1798</v>
      </c>
      <c r="C90" s="1">
        <f t="shared" si="14"/>
        <v>1.1696716780220575</v>
      </c>
      <c r="D90" s="15">
        <f t="shared" si="15"/>
        <v>1.3879846171903512</v>
      </c>
      <c r="E90" s="1">
        <f t="shared" si="16"/>
        <v>100.24679128413726</v>
      </c>
    </row>
    <row r="91" spans="1:5" ht="15.75">
      <c r="A91" s="1">
        <v>135.48</v>
      </c>
      <c r="B91" s="1">
        <v>1.2276</v>
      </c>
      <c r="C91" s="1">
        <f t="shared" si="14"/>
        <v>1.2186884832688583</v>
      </c>
      <c r="D91" s="15">
        <f t="shared" si="15"/>
        <v>1.4074282838716639</v>
      </c>
      <c r="E91" s="1">
        <f t="shared" si="16"/>
        <v>106.89011379452428</v>
      </c>
    </row>
    <row r="92" spans="1:5" ht="15.75">
      <c r="A92" s="1">
        <v>136.17</v>
      </c>
      <c r="B92" s="1">
        <v>1.3888</v>
      </c>
      <c r="C92" s="1">
        <f t="shared" si="14"/>
        <v>1.3788541310689724</v>
      </c>
      <c r="D92" s="15">
        <f t="shared" si="15"/>
        <v>1.4088631640866485</v>
      </c>
      <c r="E92" s="1">
        <f t="shared" si="16"/>
        <v>107.37987037102425</v>
      </c>
    </row>
    <row r="93" spans="1:5" ht="15.75">
      <c r="A93" s="1">
        <v>138.2</v>
      </c>
      <c r="B93" s="1">
        <v>1.5109</v>
      </c>
      <c r="C93" s="1">
        <f t="shared" si="14"/>
        <v>1.500514517251874</v>
      </c>
      <c r="D93" s="15">
        <f t="shared" si="15"/>
        <v>1.4130846232698637</v>
      </c>
      <c r="E93" s="1">
        <f t="shared" si="16"/>
        <v>108.81644392548174</v>
      </c>
    </row>
    <row r="94" spans="1:5" ht="15.75">
      <c r="A94" s="1">
        <v>144.8</v>
      </c>
      <c r="B94" s="1">
        <v>2.0916</v>
      </c>
      <c r="C94" s="1">
        <f t="shared" si="14"/>
        <v>2.0791799240057127</v>
      </c>
      <c r="D94" s="15">
        <f t="shared" si="15"/>
        <v>1.426809564456673</v>
      </c>
      <c r="E94" s="1">
        <f t="shared" si="16"/>
        <v>113.44214882991535</v>
      </c>
    </row>
    <row r="95" spans="1:5" ht="15.75">
      <c r="A95" s="1">
        <v>145.3</v>
      </c>
      <c r="B95" s="1">
        <v>1.3712</v>
      </c>
      <c r="C95" s="1">
        <f t="shared" si="14"/>
        <v>1.363154904980211</v>
      </c>
      <c r="D95" s="15">
        <f t="shared" si="15"/>
        <v>1.4278493327284008</v>
      </c>
      <c r="E95" s="1">
        <f t="shared" si="16"/>
        <v>113.79232583286606</v>
      </c>
    </row>
    <row r="96" spans="1:5" ht="15.75">
      <c r="A96" s="1">
        <v>146.2</v>
      </c>
      <c r="B96" s="1">
        <v>1.7252</v>
      </c>
      <c r="C96" s="1">
        <f t="shared" si="14"/>
        <v>1.7152980303528587</v>
      </c>
      <c r="D96" s="15">
        <f t="shared" si="15"/>
        <v>1.429720915617511</v>
      </c>
      <c r="E96" s="1">
        <f t="shared" si="16"/>
        <v>114.4218193166424</v>
      </c>
    </row>
    <row r="97" spans="1:5" ht="15.75">
      <c r="A97" s="1">
        <v>146.67</v>
      </c>
      <c r="B97" s="1">
        <v>1.2555</v>
      </c>
      <c r="C97" s="1">
        <f t="shared" si="14"/>
        <v>1.2483775755488744</v>
      </c>
      <c r="D97" s="15">
        <f t="shared" si="15"/>
        <v>1.4306982977929352</v>
      </c>
      <c r="E97" s="1">
        <f t="shared" si="16"/>
        <v>114.75033022682175</v>
      </c>
    </row>
    <row r="98" spans="1:5" ht="15.75">
      <c r="A98" s="1">
        <v>150.8</v>
      </c>
      <c r="B98" s="1">
        <v>1.3694</v>
      </c>
      <c r="C98" s="1">
        <f t="shared" si="14"/>
        <v>1.362433178017753</v>
      </c>
      <c r="D98" s="15">
        <f t="shared" si="15"/>
        <v>1.4392867837174084</v>
      </c>
      <c r="E98" s="1">
        <f t="shared" si="16"/>
        <v>117.61980700290455</v>
      </c>
    </row>
    <row r="99" spans="1:5" ht="15.75">
      <c r="A99" s="1">
        <v>157.2</v>
      </c>
      <c r="B99" s="1">
        <v>1.4927</v>
      </c>
      <c r="C99" s="1">
        <f t="shared" si="14"/>
        <v>1.4864601854967452</v>
      </c>
      <c r="D99" s="15">
        <f t="shared" si="15"/>
        <v>1.452595817595526</v>
      </c>
      <c r="E99" s="1">
        <f t="shared" si="16"/>
        <v>122.02571257035542</v>
      </c>
    </row>
    <row r="100" spans="1:5" ht="15.75">
      <c r="A100" s="1">
        <v>157.4</v>
      </c>
      <c r="B100" s="1">
        <v>1.2798</v>
      </c>
      <c r="C100" s="1">
        <f t="shared" si="14"/>
        <v>1.2744864398617797</v>
      </c>
      <c r="D100" s="15">
        <f t="shared" si="15"/>
        <v>1.4530117249042172</v>
      </c>
      <c r="E100" s="1">
        <f t="shared" si="16"/>
        <v>122.16335770877521</v>
      </c>
    </row>
    <row r="101" spans="1:5" ht="15.75">
      <c r="A101" s="1">
        <v>158.28</v>
      </c>
      <c r="B101" s="1">
        <v>1.2338</v>
      </c>
      <c r="C101" s="1">
        <f aca="true" t="shared" si="17" ref="C101:C109">B101*(1+($I$32+$I$33*A101)/(1282900)+($I$34+A101*$I$35-$I$36)/400)</f>
        <v>1.2288313434780365</v>
      </c>
      <c r="D101" s="15">
        <f aca="true" t="shared" si="18" ref="D101:D109">G$22+G$24*A101</f>
        <v>1.4548417170624584</v>
      </c>
      <c r="E101" s="1">
        <f t="shared" si="16"/>
        <v>122.7682345071783</v>
      </c>
    </row>
    <row r="102" spans="1:5" ht="15.75">
      <c r="A102" s="1">
        <v>161.43</v>
      </c>
      <c r="B102" s="1">
        <v>1.3499</v>
      </c>
      <c r="C102" s="1">
        <f t="shared" si="17"/>
        <v>1.3450665953112775</v>
      </c>
      <c r="D102" s="15">
        <f t="shared" si="18"/>
        <v>1.4613922571743445</v>
      </c>
      <c r="E102" s="1">
        <f aca="true" t="shared" si="19" ref="E102:E109">E101+(A102-A101)/D102</f>
        <v>124.92371328745503</v>
      </c>
    </row>
    <row r="103" spans="1:5" ht="15.75">
      <c r="A103" s="1">
        <v>161.83</v>
      </c>
      <c r="B103" s="1">
        <v>1.0211</v>
      </c>
      <c r="C103" s="1">
        <f t="shared" si="17"/>
        <v>1.0175017865288136</v>
      </c>
      <c r="D103" s="15">
        <f t="shared" si="18"/>
        <v>1.4622240717917268</v>
      </c>
      <c r="E103" s="1">
        <f t="shared" si="19"/>
        <v>125.19726917243636</v>
      </c>
    </row>
    <row r="104" spans="1:5" ht="15.75">
      <c r="A104" s="1">
        <v>162.93</v>
      </c>
      <c r="B104" s="1">
        <v>1.2574</v>
      </c>
      <c r="C104" s="1">
        <f t="shared" si="17"/>
        <v>1.2531651756917066</v>
      </c>
      <c r="D104" s="15">
        <f t="shared" si="18"/>
        <v>1.4645115619895284</v>
      </c>
      <c r="E104" s="1">
        <f t="shared" si="19"/>
        <v>125.94837283631297</v>
      </c>
    </row>
    <row r="105" spans="1:5" ht="15.75">
      <c r="A105" s="1">
        <v>163.33</v>
      </c>
      <c r="B105" s="1">
        <v>1.1308</v>
      </c>
      <c r="C105" s="1">
        <f t="shared" si="17"/>
        <v>1.1270556765170043</v>
      </c>
      <c r="D105" s="15">
        <f t="shared" si="18"/>
        <v>1.4653433766069108</v>
      </c>
      <c r="E105" s="1">
        <f t="shared" si="19"/>
        <v>126.22134639758585</v>
      </c>
    </row>
    <row r="106" spans="1:5" ht="15.75">
      <c r="A106" s="1">
        <v>164.69</v>
      </c>
      <c r="B106" s="1">
        <v>1.3784</v>
      </c>
      <c r="C106" s="1">
        <f t="shared" si="17"/>
        <v>1.3741015705938244</v>
      </c>
      <c r="D106" s="15">
        <f t="shared" si="18"/>
        <v>1.4681715463060108</v>
      </c>
      <c r="E106" s="1">
        <f t="shared" si="19"/>
        <v>127.14766866791032</v>
      </c>
    </row>
    <row r="107" spans="1:5" ht="15.75">
      <c r="A107" s="1">
        <v>165.5</v>
      </c>
      <c r="B107" s="1">
        <v>1.2956</v>
      </c>
      <c r="C107" s="1">
        <f t="shared" si="17"/>
        <v>1.2917085463234161</v>
      </c>
      <c r="D107" s="15">
        <f t="shared" si="18"/>
        <v>1.46985597090621</v>
      </c>
      <c r="E107" s="1">
        <f t="shared" si="19"/>
        <v>127.69874306977884</v>
      </c>
    </row>
    <row r="108" spans="1:5" ht="15.75">
      <c r="A108" s="1">
        <v>166.8</v>
      </c>
      <c r="B108" s="1">
        <v>1.4471</v>
      </c>
      <c r="C108" s="1">
        <f t="shared" si="17"/>
        <v>1.4430201898845112</v>
      </c>
      <c r="D108" s="15">
        <f t="shared" si="18"/>
        <v>1.4725593684127027</v>
      </c>
      <c r="E108" s="1">
        <f t="shared" si="19"/>
        <v>128.58155976830102</v>
      </c>
    </row>
    <row r="109" spans="1:5" ht="15.75">
      <c r="A109" s="1">
        <v>167.24</v>
      </c>
      <c r="B109" s="1">
        <v>1.2722</v>
      </c>
      <c r="C109" s="1">
        <f t="shared" si="17"/>
        <v>1.2686926396573353</v>
      </c>
      <c r="D109" s="15">
        <f t="shared" si="18"/>
        <v>1.4734743644918233</v>
      </c>
      <c r="E109" s="1">
        <f t="shared" si="19"/>
        <v>128.88017371816213</v>
      </c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dcterms:created xsi:type="dcterms:W3CDTF">1999-06-25T10:39:17Z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