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0" yWindow="315" windowWidth="15105" windowHeight="9585" activeTab="0"/>
  </bookViews>
  <sheets>
    <sheet name="926 C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</sheets>
  <definedNames/>
  <calcPr fullCalcOnLoad="1"/>
</workbook>
</file>

<file path=xl/sharedStrings.xml><?xml version="1.0" encoding="utf-8"?>
<sst xmlns="http://schemas.openxmlformats.org/spreadsheetml/2006/main" count="23" uniqueCount="23">
  <si>
    <t>mbsf</t>
  </si>
  <si>
    <t>T(z)</t>
  </si>
  <si>
    <t>tr(z)</t>
  </si>
  <si>
    <t>T0 from intercept</t>
  </si>
  <si>
    <t>slope of q(z)</t>
  </si>
  <si>
    <t>q(z)</t>
  </si>
  <si>
    <t>q (mW/m2)</t>
  </si>
  <si>
    <t>correl q</t>
  </si>
  <si>
    <t>gT (K/km)</t>
  </si>
  <si>
    <t>correl gT</t>
  </si>
  <si>
    <t>k insitu</t>
  </si>
  <si>
    <t>fit</t>
  </si>
  <si>
    <t>therm res</t>
  </si>
  <si>
    <t>therm con</t>
  </si>
  <si>
    <t>A</t>
  </si>
  <si>
    <t>B</t>
  </si>
  <si>
    <t>C</t>
  </si>
  <si>
    <t>insitu corr.</t>
  </si>
  <si>
    <t>water depth (m)</t>
  </si>
  <si>
    <t>sediment dens. (g/cm3)</t>
  </si>
  <si>
    <t>T bottom water</t>
  </si>
  <si>
    <t>mean gradient</t>
  </si>
  <si>
    <t>lab T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</si>
</sst>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6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2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73" fontId="4" fillId="0" borderId="0" xfId="0" applyNumberFormat="1" applyFont="1" applyAlignment="1">
      <alignment/>
    </xf>
    <xf numFmtId="173" fontId="4" fillId="2" borderId="0" xfId="0" applyNumberFormat="1" applyFont="1" applyFill="1" applyAlignment="1">
      <alignment/>
    </xf>
    <xf numFmtId="173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3" customWidth="1"/>
    <col min="5" max="5" width="11.00390625" style="2" customWidth="1"/>
    <col min="6" max="6" width="13.375" style="2" bestFit="1" customWidth="1"/>
    <col min="7" max="16384" width="11.00390625" style="2" customWidth="1"/>
  </cols>
  <sheetData>
    <row r="1" spans="1:9" ht="15.75">
      <c r="A1" s="1" t="s">
        <v>0</v>
      </c>
      <c r="B1" s="1" t="s">
        <v>1</v>
      </c>
      <c r="C1" s="1" t="s">
        <v>2</v>
      </c>
      <c r="G1" s="1" t="s">
        <v>3</v>
      </c>
      <c r="H1" s="3"/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2.3</v>
      </c>
      <c r="C3" s="1">
        <v>0</v>
      </c>
      <c r="F3" s="4">
        <f>1000*1/SLOPE(C3:C12,B3:B12)</f>
        <v>57.00730234806056</v>
      </c>
      <c r="G3" s="1">
        <f>INTERCEPT(B4:B12,A4:A12)</f>
        <v>2.4801057438115803</v>
      </c>
    </row>
    <row r="4" spans="1:9" ht="15.75">
      <c r="A4" s="1">
        <v>57.5</v>
      </c>
      <c r="B4" s="1">
        <v>5</v>
      </c>
      <c r="C4" s="1">
        <f>(A4-$A$3)/2/3*(1/($G$18*(0.6/$G$18)^$G$20)+4/($G$18*(0.6/$G$18)^($G$20*EXP(-((A4+$A$3)/2)/$G$22)))+1/($G$18*(0.6/$G$18)^($G$20*EXP(-(A4/$G$22)))))</f>
        <v>56.85107510826576</v>
      </c>
      <c r="E4" s="5">
        <f>1000*1/SLOPE(C3:C4,B3:B4)</f>
        <v>47.492505548192135</v>
      </c>
      <c r="F4" s="5" t="s">
        <v>7</v>
      </c>
      <c r="I4" s="6">
        <f>SLOPE(E4:E12,A4:A12)*1000</f>
        <v>-54.442228186847736</v>
      </c>
    </row>
    <row r="5" spans="1:9" ht="15.75">
      <c r="A5" s="1">
        <v>86</v>
      </c>
      <c r="B5" s="1">
        <v>7.02</v>
      </c>
      <c r="C5" s="1">
        <f>(A5-$A$3)/2/3*(1/($G$18*(0.6/$G$18)^$G$20)+4/($G$18*(0.6/$G$18)^($G$20*EXP(-((A5+$A$3)/2)/$G$22)))+1/($G$18*(0.6/$G$18)^($G$20*EXP(-(A5/$G$22)))))</f>
        <v>80.95442343007403</v>
      </c>
      <c r="E5" s="5">
        <f>1000*1/SLOPE(C4:C5,B4:B5)</f>
        <v>83.80578386996682</v>
      </c>
      <c r="F5" s="7">
        <f>CORREL(C3:C12,B3:B12)</f>
        <v>0.9963590197562064</v>
      </c>
      <c r="I5" s="6"/>
    </row>
    <row r="6" spans="1:5" ht="15.75">
      <c r="A6" s="1">
        <v>114.5</v>
      </c>
      <c r="B6" s="1">
        <v>8.12</v>
      </c>
      <c r="C6" s="1">
        <f>(A6-$A$3)/2/3*(1/($G$18*(0.6/$G$18)^$G$20)+4/($G$18*(0.6/$G$18)^($G$20*EXP(-((A6+$A$3)/2)/$G$22)))+1/($G$18*(0.6/$G$18)^($G$20*EXP(-(A6/$G$22)))))</f>
        <v>104.04538224150345</v>
      </c>
      <c r="E6" s="5">
        <f>1000*1/SLOPE(C5:C6,B5:B6)</f>
        <v>47.637692699685424</v>
      </c>
    </row>
    <row r="7" spans="1:6" ht="15.75">
      <c r="A7" s="1">
        <v>152.5</v>
      </c>
      <c r="B7" s="1">
        <v>9.75</v>
      </c>
      <c r="C7" s="1">
        <f>(A7-$A$3)/2/3*(1/($G$18*(0.6/$G$18)^$G$20)+4/($G$18*(0.6/$G$18)^($G$20*EXP(-((A7+$A$3)/2)/$G$22)))+1/($G$18*(0.6/$G$18)^($G$20*EXP(-(A7/$G$22)))))</f>
        <v>134.13656370979368</v>
      </c>
      <c r="E7" s="5">
        <f>1000*1/SLOPE(C6:C7,B6:B7)</f>
        <v>54.16869396496455</v>
      </c>
      <c r="F7" s="8"/>
    </row>
    <row r="8" ht="15.75">
      <c r="F8" s="4" t="s">
        <v>8</v>
      </c>
    </row>
    <row r="9" ht="15.75">
      <c r="F9" s="4">
        <f>1000*SLOPE(B3:B12,A3:A12)</f>
        <v>49.75319263542984</v>
      </c>
    </row>
    <row r="10" ht="15.75">
      <c r="F10" s="5" t="s">
        <v>9</v>
      </c>
    </row>
    <row r="11" ht="15.75">
      <c r="F11" s="5"/>
    </row>
    <row r="12" ht="15.75">
      <c r="F12" s="5"/>
    </row>
    <row r="13" ht="15.75">
      <c r="F13" s="7">
        <f>CORREL(B3:B12,A3:A12)</f>
        <v>0.9963866667413215</v>
      </c>
    </row>
    <row r="14" spans="1:9" ht="15.75">
      <c r="A14" s="9"/>
      <c r="B14" s="9"/>
      <c r="C14" s="9"/>
      <c r="D14" s="14"/>
      <c r="E14" s="9"/>
      <c r="F14" s="10"/>
      <c r="G14" s="10"/>
      <c r="H14" s="10"/>
      <c r="I14" s="10"/>
    </row>
    <row r="15" spans="1:7" ht="15.75">
      <c r="A15" s="11"/>
      <c r="C15" s="11" t="s">
        <v>10</v>
      </c>
      <c r="D15" s="15" t="s">
        <v>11</v>
      </c>
      <c r="E15" s="1" t="s">
        <v>12</v>
      </c>
      <c r="G15" s="2" t="s">
        <v>13</v>
      </c>
    </row>
    <row r="16" spans="1:5" ht="15.75">
      <c r="A16" s="1">
        <v>0</v>
      </c>
      <c r="D16" s="13">
        <f aca="true" t="shared" si="0" ref="D16:D79">$G$18^(1-$G$20*EXP(-A16/$G$22))*0.6^($G$20*EXP(-A16/$G$22))</f>
        <v>0.8516466103966582</v>
      </c>
      <c r="E16" s="1">
        <v>0</v>
      </c>
    </row>
    <row r="17" spans="1:7" ht="15.75">
      <c r="A17" s="1">
        <v>2.78</v>
      </c>
      <c r="B17" s="1">
        <v>1.0385</v>
      </c>
      <c r="C17" s="1">
        <f aca="true" t="shared" si="1" ref="C17:C32">B17*(1+($I$28+$I$29*A17)/(1282900)+($I$30+A17*$I$31-$I$32)/400)</f>
        <v>1.0088033329332822</v>
      </c>
      <c r="D17" s="13">
        <f t="shared" si="0"/>
        <v>0.8716404346689313</v>
      </c>
      <c r="E17" s="1">
        <f>E16+(A17-A16)/D17</f>
        <v>3.1893885247027423</v>
      </c>
      <c r="G17" s="2" t="s">
        <v>14</v>
      </c>
    </row>
    <row r="18" spans="1:7" ht="15.75">
      <c r="A18" s="1">
        <v>5.78</v>
      </c>
      <c r="B18" s="1">
        <v>0.9255</v>
      </c>
      <c r="C18" s="1">
        <f t="shared" si="1"/>
        <v>0.8993838955578083</v>
      </c>
      <c r="D18" s="13">
        <f t="shared" si="0"/>
        <v>0.8925347114911678</v>
      </c>
      <c r="E18" s="1">
        <f aca="true" t="shared" si="2" ref="E18:E33">E17+(A18-A17)/D18</f>
        <v>6.550602336754787</v>
      </c>
      <c r="G18" s="2">
        <v>1.33</v>
      </c>
    </row>
    <row r="19" spans="1:7" ht="15.75">
      <c r="A19" s="1">
        <v>8.78</v>
      </c>
      <c r="B19" s="1">
        <v>1.0463</v>
      </c>
      <c r="C19" s="1">
        <f t="shared" si="1"/>
        <v>1.0171699459102916</v>
      </c>
      <c r="D19" s="13">
        <f t="shared" si="0"/>
        <v>0.9127169888231983</v>
      </c>
      <c r="E19" s="1">
        <f t="shared" si="2"/>
        <v>9.837491960523067</v>
      </c>
      <c r="G19" s="2" t="s">
        <v>15</v>
      </c>
    </row>
    <row r="20" spans="1:7" ht="15.75">
      <c r="A20" s="1">
        <v>12.25</v>
      </c>
      <c r="B20" s="1">
        <v>1.0237</v>
      </c>
      <c r="C20" s="1">
        <f t="shared" si="1"/>
        <v>0.9956459749736022</v>
      </c>
      <c r="D20" s="13">
        <f t="shared" si="0"/>
        <v>0.935172113403358</v>
      </c>
      <c r="E20" s="1">
        <f t="shared" si="2"/>
        <v>13.548038875113667</v>
      </c>
      <c r="G20" s="2">
        <v>0.56</v>
      </c>
    </row>
    <row r="21" spans="1:7" ht="15.75">
      <c r="A21" s="1">
        <v>15.25</v>
      </c>
      <c r="B21" s="1">
        <v>1.1106</v>
      </c>
      <c r="C21" s="1">
        <f t="shared" si="1"/>
        <v>1.0805836146364713</v>
      </c>
      <c r="D21" s="13">
        <f t="shared" si="0"/>
        <v>0.9538200287386518</v>
      </c>
      <c r="E21" s="1">
        <f t="shared" si="2"/>
        <v>16.693286311327867</v>
      </c>
      <c r="G21" s="2" t="s">
        <v>16</v>
      </c>
    </row>
    <row r="22" spans="1:7" ht="15.75">
      <c r="A22" s="1">
        <v>18.25</v>
      </c>
      <c r="B22" s="1">
        <v>0.0947</v>
      </c>
      <c r="C22" s="1">
        <f t="shared" si="1"/>
        <v>0.09217626193506832</v>
      </c>
      <c r="D22" s="13">
        <f t="shared" si="0"/>
        <v>0.9717635885364325</v>
      </c>
      <c r="E22" s="1">
        <f t="shared" si="2"/>
        <v>19.78045693120907</v>
      </c>
      <c r="G22" s="2">
        <v>52</v>
      </c>
    </row>
    <row r="23" spans="1:5" ht="15.75">
      <c r="A23" s="1">
        <v>21.75</v>
      </c>
      <c r="B23" s="1">
        <v>1.0975</v>
      </c>
      <c r="C23" s="1">
        <f t="shared" si="1"/>
        <v>1.0687349969395343</v>
      </c>
      <c r="D23" s="13">
        <f t="shared" si="0"/>
        <v>0.991818366521447</v>
      </c>
      <c r="E23" s="1">
        <f t="shared" si="2"/>
        <v>23.30932886798855</v>
      </c>
    </row>
    <row r="24" spans="1:5" ht="15.75">
      <c r="A24" s="1">
        <v>24.75</v>
      </c>
      <c r="B24" s="1">
        <v>1.1957</v>
      </c>
      <c r="C24" s="1">
        <f t="shared" si="1"/>
        <v>1.164812424316674</v>
      </c>
      <c r="D24" s="13">
        <f t="shared" si="0"/>
        <v>1.0082662707460486</v>
      </c>
      <c r="E24" s="1">
        <f t="shared" si="2"/>
        <v>26.284733368805785</v>
      </c>
    </row>
    <row r="25" spans="1:5" ht="15.75">
      <c r="A25" s="1">
        <v>27.75</v>
      </c>
      <c r="B25" s="1">
        <v>0.972</v>
      </c>
      <c r="C25" s="1">
        <f t="shared" si="1"/>
        <v>0.9472578822325423</v>
      </c>
      <c r="D25" s="13">
        <f t="shared" si="0"/>
        <v>1.0240422910751927</v>
      </c>
      <c r="E25" s="1">
        <f t="shared" si="2"/>
        <v>29.214299878066015</v>
      </c>
    </row>
    <row r="26" spans="1:7" ht="15.75">
      <c r="A26" s="1">
        <v>31.25</v>
      </c>
      <c r="B26" s="1">
        <v>1.0188</v>
      </c>
      <c r="C26" s="1">
        <f t="shared" si="1"/>
        <v>0.993315122987691</v>
      </c>
      <c r="D26" s="13">
        <f t="shared" si="0"/>
        <v>1.0416170708924979</v>
      </c>
      <c r="E26" s="1">
        <f t="shared" si="2"/>
        <v>32.57445986181231</v>
      </c>
      <c r="G26" s="12" t="s">
        <v>17</v>
      </c>
    </row>
    <row r="27" spans="1:5" ht="15.75">
      <c r="A27" s="1">
        <v>34.25</v>
      </c>
      <c r="B27" s="1">
        <v>1.1102</v>
      </c>
      <c r="C27" s="1">
        <f t="shared" si="1"/>
        <v>1.0828477313478164</v>
      </c>
      <c r="D27" s="13">
        <f t="shared" si="0"/>
        <v>1.0559867275233146</v>
      </c>
      <c r="E27" s="1">
        <f t="shared" si="2"/>
        <v>35.41540465951457</v>
      </c>
    </row>
    <row r="28" spans="1:9" ht="15.75">
      <c r="A28" s="1">
        <v>37.25</v>
      </c>
      <c r="B28" s="1">
        <v>1.1097</v>
      </c>
      <c r="C28" s="1">
        <f t="shared" si="1"/>
        <v>1.082778804318208</v>
      </c>
      <c r="D28" s="13">
        <f t="shared" si="0"/>
        <v>1.0697326582991054</v>
      </c>
      <c r="E28" s="1">
        <f t="shared" si="2"/>
        <v>38.21984367212736</v>
      </c>
      <c r="G28" s="2" t="s">
        <v>18</v>
      </c>
      <c r="I28" s="1">
        <v>3598</v>
      </c>
    </row>
    <row r="29" spans="1:9" ht="15.75">
      <c r="A29" s="1">
        <v>40.75</v>
      </c>
      <c r="B29" s="1">
        <v>1.149</v>
      </c>
      <c r="C29" s="1">
        <f t="shared" si="1"/>
        <v>1.121631239402921</v>
      </c>
      <c r="D29" s="13">
        <f t="shared" si="0"/>
        <v>1.0850043236562896</v>
      </c>
      <c r="E29" s="1">
        <f t="shared" si="2"/>
        <v>41.44563726915706</v>
      </c>
      <c r="G29" s="2" t="s">
        <v>19</v>
      </c>
      <c r="I29" s="1">
        <v>1.8</v>
      </c>
    </row>
    <row r="30" spans="1:9" ht="15.75">
      <c r="A30" s="1">
        <v>43.75</v>
      </c>
      <c r="B30" s="1">
        <v>1.2545</v>
      </c>
      <c r="C30" s="1">
        <f t="shared" si="1"/>
        <v>1.2250916637216116</v>
      </c>
      <c r="D30" s="13">
        <f t="shared" si="0"/>
        <v>1.0974589208584966</v>
      </c>
      <c r="E30" s="1">
        <f t="shared" si="2"/>
        <v>44.17922478025335</v>
      </c>
      <c r="G30" s="2" t="s">
        <v>20</v>
      </c>
      <c r="I30" s="1">
        <f>B3</f>
        <v>2.3</v>
      </c>
    </row>
    <row r="31" spans="1:9" ht="15.75">
      <c r="A31" s="1">
        <v>46.75</v>
      </c>
      <c r="B31" s="1">
        <v>1.1643</v>
      </c>
      <c r="C31" s="1">
        <f t="shared" si="1"/>
        <v>1.1374455151949985</v>
      </c>
      <c r="D31" s="13">
        <f t="shared" si="0"/>
        <v>1.1093464568428497</v>
      </c>
      <c r="E31" s="1">
        <f t="shared" si="2"/>
        <v>46.883519711286766</v>
      </c>
      <c r="G31" s="2" t="s">
        <v>21</v>
      </c>
      <c r="I31" s="1">
        <f>F9/1000</f>
        <v>0.04975319263542984</v>
      </c>
    </row>
    <row r="32" spans="1:9" ht="15.75">
      <c r="A32" s="1">
        <v>50.25</v>
      </c>
      <c r="B32" s="1">
        <v>1.2244</v>
      </c>
      <c r="C32" s="1">
        <f t="shared" si="1"/>
        <v>1.1966983571335377</v>
      </c>
      <c r="D32" s="13">
        <f t="shared" si="0"/>
        <v>1.1225235920492458</v>
      </c>
      <c r="E32" s="1">
        <f t="shared" si="2"/>
        <v>50.001494268605875</v>
      </c>
      <c r="G32" s="2" t="s">
        <v>22</v>
      </c>
      <c r="I32" s="1">
        <v>15</v>
      </c>
    </row>
    <row r="33" spans="1:5" ht="15.75">
      <c r="A33" s="1">
        <v>53.25</v>
      </c>
      <c r="B33" s="1">
        <v>1.0353</v>
      </c>
      <c r="C33" s="1">
        <f aca="true" t="shared" si="3" ref="C33:C48">B33*(1+($I$28+$I$29*A33)/(1282900)+($I$30+A33*$I$31-$I$32)/400)</f>
        <v>1.0122673606558692</v>
      </c>
      <c r="D33" s="13">
        <f t="shared" si="0"/>
        <v>1.133247100040339</v>
      </c>
      <c r="E33" s="1">
        <f t="shared" si="2"/>
        <v>52.648754517401755</v>
      </c>
    </row>
    <row r="34" spans="1:5" ht="15.75">
      <c r="A34" s="1">
        <v>56.25</v>
      </c>
      <c r="B34" s="1">
        <v>1.244</v>
      </c>
      <c r="C34" s="1">
        <f t="shared" si="3"/>
        <v>1.2167937807486333</v>
      </c>
      <c r="D34" s="13">
        <f t="shared" si="0"/>
        <v>1.1434634238744328</v>
      </c>
      <c r="E34" s="1">
        <f aca="true" t="shared" si="4" ref="E34:E49">E33+(A34-A33)/D34</f>
        <v>55.272362704041434</v>
      </c>
    </row>
    <row r="35" spans="1:5" ht="15.75">
      <c r="A35" s="1">
        <v>59.75</v>
      </c>
      <c r="B35" s="1">
        <v>1.3673</v>
      </c>
      <c r="C35" s="1">
        <f t="shared" si="3"/>
        <v>1.337999171214544</v>
      </c>
      <c r="D35" s="13">
        <f t="shared" si="0"/>
        <v>1.1547667145740121</v>
      </c>
      <c r="E35" s="1">
        <f t="shared" si="4"/>
        <v>58.303277914730664</v>
      </c>
    </row>
    <row r="36" spans="1:5" ht="15.75">
      <c r="A36" s="1">
        <v>62.75</v>
      </c>
      <c r="B36" s="1">
        <v>1.1202</v>
      </c>
      <c r="C36" s="1">
        <f t="shared" si="3"/>
        <v>1.0966171666889986</v>
      </c>
      <c r="D36" s="13">
        <f t="shared" si="0"/>
        <v>1.1639489445351676</v>
      </c>
      <c r="E36" s="1">
        <f t="shared" si="4"/>
        <v>60.88071055392437</v>
      </c>
    </row>
    <row r="37" spans="1:5" ht="15.75">
      <c r="A37" s="1">
        <v>65.75</v>
      </c>
      <c r="B37" s="1">
        <v>1.3463</v>
      </c>
      <c r="C37" s="1">
        <f t="shared" si="3"/>
        <v>1.3184652694911152</v>
      </c>
      <c r="D37" s="13">
        <f t="shared" si="0"/>
        <v>1.1726834003214663</v>
      </c>
      <c r="E37" s="1">
        <f t="shared" si="4"/>
        <v>63.4389457938686</v>
      </c>
    </row>
    <row r="38" spans="1:5" ht="15.75">
      <c r="A38" s="1">
        <v>69.25</v>
      </c>
      <c r="B38" s="1">
        <v>1.2491</v>
      </c>
      <c r="C38" s="1">
        <f t="shared" si="3"/>
        <v>1.2238247956581423</v>
      </c>
      <c r="D38" s="13">
        <f t="shared" si="0"/>
        <v>1.1823319923196478</v>
      </c>
      <c r="E38" s="1">
        <f t="shared" si="4"/>
        <v>66.39919724839726</v>
      </c>
    </row>
    <row r="39" spans="1:5" ht="15.75">
      <c r="A39" s="1">
        <v>72.25</v>
      </c>
      <c r="B39" s="1">
        <v>1.3969</v>
      </c>
      <c r="C39" s="1">
        <f t="shared" si="3"/>
        <v>1.3691612338087515</v>
      </c>
      <c r="D39" s="13">
        <f t="shared" si="0"/>
        <v>1.19015841988014</v>
      </c>
      <c r="E39" s="1">
        <f t="shared" si="4"/>
        <v>68.91987008479337</v>
      </c>
    </row>
    <row r="40" spans="1:5" ht="15.75">
      <c r="A40" s="1">
        <v>75.7</v>
      </c>
      <c r="B40" s="1">
        <v>1.1984</v>
      </c>
      <c r="C40" s="1">
        <f t="shared" si="3"/>
        <v>1.175122982531185</v>
      </c>
      <c r="D40" s="13">
        <f t="shared" si="0"/>
        <v>1.1986762226665246</v>
      </c>
      <c r="E40" s="1">
        <f t="shared" si="4"/>
        <v>71.79804513720684</v>
      </c>
    </row>
    <row r="41" spans="1:5" ht="15.75">
      <c r="A41" s="1">
        <v>78.75</v>
      </c>
      <c r="B41" s="1">
        <v>1.083</v>
      </c>
      <c r="C41" s="1">
        <f t="shared" si="3"/>
        <v>1.0623799345269898</v>
      </c>
      <c r="D41" s="13">
        <f t="shared" si="0"/>
        <v>1.2057962525080086</v>
      </c>
      <c r="E41" s="1">
        <f t="shared" si="4"/>
        <v>74.32749403344957</v>
      </c>
    </row>
    <row r="42" spans="1:5" ht="15.75">
      <c r="A42" s="1">
        <v>81.75</v>
      </c>
      <c r="B42" s="1">
        <v>1.2451</v>
      </c>
      <c r="C42" s="1">
        <f t="shared" si="3"/>
        <v>1.2218634372666388</v>
      </c>
      <c r="D42" s="13">
        <f t="shared" si="0"/>
        <v>1.2124415791972514</v>
      </c>
      <c r="E42" s="1">
        <f t="shared" si="4"/>
        <v>76.80184005677407</v>
      </c>
    </row>
    <row r="43" spans="1:5" ht="15.75">
      <c r="A43" s="1">
        <v>84.75</v>
      </c>
      <c r="B43" s="1">
        <v>1.1365</v>
      </c>
      <c r="C43" s="1">
        <f t="shared" si="3"/>
        <v>1.1157190421943157</v>
      </c>
      <c r="D43" s="13">
        <f t="shared" si="0"/>
        <v>1.2187479690273397</v>
      </c>
      <c r="E43" s="1">
        <f t="shared" si="4"/>
        <v>79.26338262032331</v>
      </c>
    </row>
    <row r="44" spans="1:5" ht="15.75">
      <c r="A44" s="1">
        <v>88.25</v>
      </c>
      <c r="B44" s="1">
        <v>1.131</v>
      </c>
      <c r="C44" s="1">
        <f t="shared" si="3"/>
        <v>1.1108175340517954</v>
      </c>
      <c r="D44" s="13">
        <f t="shared" si="0"/>
        <v>1.2256976891753382</v>
      </c>
      <c r="E44" s="1">
        <f t="shared" si="4"/>
        <v>82.11889914035105</v>
      </c>
    </row>
    <row r="45" spans="1:5" ht="15.75">
      <c r="A45" s="1">
        <v>91.25</v>
      </c>
      <c r="B45" s="1">
        <v>1.0703</v>
      </c>
      <c r="C45" s="1">
        <f t="shared" si="3"/>
        <v>1.051604599695534</v>
      </c>
      <c r="D45" s="13">
        <f t="shared" si="0"/>
        <v>1.2313221910887273</v>
      </c>
      <c r="E45" s="1">
        <f t="shared" si="4"/>
        <v>84.55530451151343</v>
      </c>
    </row>
    <row r="46" spans="1:5" ht="15.75">
      <c r="A46" s="1">
        <v>94.25</v>
      </c>
      <c r="B46" s="1">
        <v>1.2531</v>
      </c>
      <c r="C46" s="1">
        <f t="shared" si="3"/>
        <v>1.2316844192959155</v>
      </c>
      <c r="D46" s="13">
        <f t="shared" si="0"/>
        <v>1.2366550633730082</v>
      </c>
      <c r="E46" s="1">
        <f t="shared" si="4"/>
        <v>86.98120328381734</v>
      </c>
    </row>
    <row r="47" spans="1:5" ht="15.75">
      <c r="A47" s="1">
        <v>97.75</v>
      </c>
      <c r="B47" s="1">
        <v>1.2318</v>
      </c>
      <c r="C47" s="1">
        <f t="shared" si="3"/>
        <v>1.2112907394339105</v>
      </c>
      <c r="D47" s="13">
        <f t="shared" si="0"/>
        <v>1.2425266217296536</v>
      </c>
      <c r="E47" s="1">
        <f t="shared" si="4"/>
        <v>89.79804433880241</v>
      </c>
    </row>
    <row r="48" spans="1:5" ht="15.75">
      <c r="A48" s="1">
        <v>100.75</v>
      </c>
      <c r="B48" s="1">
        <v>1.0952</v>
      </c>
      <c r="C48" s="1">
        <f t="shared" si="3"/>
        <v>1.0773783888637487</v>
      </c>
      <c r="D48" s="13">
        <f t="shared" si="0"/>
        <v>1.2472744830451186</v>
      </c>
      <c r="E48" s="1">
        <f t="shared" si="4"/>
        <v>92.2032887663768</v>
      </c>
    </row>
    <row r="49" spans="1:5" ht="15.75">
      <c r="A49" s="1">
        <v>103.75</v>
      </c>
      <c r="B49" s="1">
        <v>1.3148</v>
      </c>
      <c r="C49" s="1">
        <f aca="true" t="shared" si="5" ref="C49:C64">B49*(1+($I$28+$I$29*A49)/(1282900)+($I$30+A49*$I$31-$I$32)/400)</f>
        <v>1.2939011045587683</v>
      </c>
      <c r="D49" s="13">
        <f t="shared" si="0"/>
        <v>1.25177282486502</v>
      </c>
      <c r="E49" s="1">
        <f t="shared" si="4"/>
        <v>94.5998897633057</v>
      </c>
    </row>
    <row r="50" spans="1:5" ht="15.75">
      <c r="A50" s="1">
        <v>107.25</v>
      </c>
      <c r="B50" s="1">
        <v>1.1558</v>
      </c>
      <c r="C50" s="1">
        <f t="shared" si="5"/>
        <v>1.1379372699500485</v>
      </c>
      <c r="D50" s="13">
        <f t="shared" si="0"/>
        <v>1.2567218104715618</v>
      </c>
      <c r="E50" s="1">
        <f aca="true" t="shared" si="6" ref="E50:E65">E49+(A50-A49)/D50</f>
        <v>97.38491344224279</v>
      </c>
    </row>
    <row r="51" spans="1:5" ht="15.75">
      <c r="A51" s="1">
        <v>107.25</v>
      </c>
      <c r="B51" s="1">
        <v>1.2225</v>
      </c>
      <c r="C51" s="1">
        <f t="shared" si="5"/>
        <v>1.2036064306228884</v>
      </c>
      <c r="D51" s="13">
        <f t="shared" si="0"/>
        <v>1.2567218104715618</v>
      </c>
      <c r="E51" s="1">
        <f t="shared" si="6"/>
        <v>97.38491344224279</v>
      </c>
    </row>
    <row r="52" spans="1:5" ht="15.75">
      <c r="A52" s="1">
        <v>110.25</v>
      </c>
      <c r="B52" s="1">
        <v>1.1684</v>
      </c>
      <c r="C52" s="1">
        <f t="shared" si="5"/>
        <v>1.1507834439549673</v>
      </c>
      <c r="D52" s="13">
        <f t="shared" si="0"/>
        <v>1.260720805361933</v>
      </c>
      <c r="E52" s="1">
        <f t="shared" si="6"/>
        <v>99.7645045358781</v>
      </c>
    </row>
    <row r="53" spans="1:5" ht="15.75">
      <c r="A53" s="1">
        <v>110.25</v>
      </c>
      <c r="B53" s="1">
        <v>1.7161</v>
      </c>
      <c r="C53" s="1">
        <f t="shared" si="5"/>
        <v>1.6902254948400541</v>
      </c>
      <c r="D53" s="13">
        <f t="shared" si="0"/>
        <v>1.260720805361933</v>
      </c>
      <c r="E53" s="1">
        <f t="shared" si="6"/>
        <v>99.7645045358781</v>
      </c>
    </row>
    <row r="54" spans="1:5" ht="15.75">
      <c r="A54" s="1">
        <v>113.25</v>
      </c>
      <c r="B54" s="1">
        <v>1.1547</v>
      </c>
      <c r="C54" s="1">
        <f t="shared" si="5"/>
        <v>1.1377257412294728</v>
      </c>
      <c r="D54" s="13">
        <f t="shared" si="0"/>
        <v>1.2645072923730383</v>
      </c>
      <c r="E54" s="1">
        <f t="shared" si="6"/>
        <v>102.13697009467299</v>
      </c>
    </row>
    <row r="55" spans="1:5" ht="15.75">
      <c r="A55" s="1">
        <v>113.25</v>
      </c>
      <c r="B55" s="1">
        <v>1.1989</v>
      </c>
      <c r="C55" s="1">
        <f t="shared" si="5"/>
        <v>1.181275994769217</v>
      </c>
      <c r="D55" s="13">
        <f t="shared" si="0"/>
        <v>1.2645072923730383</v>
      </c>
      <c r="E55" s="1">
        <f t="shared" si="6"/>
        <v>102.13697009467299</v>
      </c>
    </row>
    <row r="56" spans="1:5" ht="15.75">
      <c r="A56" s="1">
        <v>126.25</v>
      </c>
      <c r="B56" s="1">
        <v>2.004</v>
      </c>
      <c r="C56" s="1">
        <f t="shared" si="5"/>
        <v>1.9778178853424824</v>
      </c>
      <c r="D56" s="13">
        <f t="shared" si="0"/>
        <v>1.2787107140006082</v>
      </c>
      <c r="E56" s="1">
        <f t="shared" si="6"/>
        <v>112.3034603396228</v>
      </c>
    </row>
    <row r="57" spans="1:5" ht="15.75">
      <c r="A57" s="1">
        <v>129.25</v>
      </c>
      <c r="B57" s="1">
        <v>1.1561</v>
      </c>
      <c r="C57" s="1">
        <f t="shared" si="5"/>
        <v>1.1414319011142986</v>
      </c>
      <c r="D57" s="13">
        <f t="shared" si="0"/>
        <v>1.2815329168827452</v>
      </c>
      <c r="E57" s="1">
        <f t="shared" si="6"/>
        <v>114.644406842423</v>
      </c>
    </row>
    <row r="58" spans="1:5" ht="15.75">
      <c r="A58" s="1">
        <v>132.25</v>
      </c>
      <c r="B58" s="1">
        <v>1.1546</v>
      </c>
      <c r="C58" s="1">
        <f t="shared" si="5"/>
        <v>1.1403866301978065</v>
      </c>
      <c r="D58" s="13">
        <f t="shared" si="0"/>
        <v>1.2842026226200833</v>
      </c>
      <c r="E58" s="1">
        <f t="shared" si="6"/>
        <v>116.98048679363761</v>
      </c>
    </row>
    <row r="59" spans="1:5" ht="15.75">
      <c r="A59" s="1">
        <v>135.75</v>
      </c>
      <c r="B59" s="1">
        <v>1.2004</v>
      </c>
      <c r="C59" s="1">
        <f t="shared" si="5"/>
        <v>1.18615130004885</v>
      </c>
      <c r="D59" s="13">
        <f t="shared" si="0"/>
        <v>1.2871351071407289</v>
      </c>
      <c r="E59" s="1">
        <f t="shared" si="6"/>
        <v>119.69970405418998</v>
      </c>
    </row>
    <row r="60" spans="1:5" ht="15.75">
      <c r="A60" s="1">
        <v>138.75</v>
      </c>
      <c r="B60" s="1">
        <v>1.1897</v>
      </c>
      <c r="C60" s="1">
        <f t="shared" si="5"/>
        <v>1.1760272516214467</v>
      </c>
      <c r="D60" s="13">
        <f t="shared" si="0"/>
        <v>1.2895011240203427</v>
      </c>
      <c r="E60" s="1">
        <f t="shared" si="6"/>
        <v>122.0261851592601</v>
      </c>
    </row>
    <row r="61" spans="1:5" ht="15.75">
      <c r="A61" s="1">
        <v>141.75</v>
      </c>
      <c r="B61" s="1">
        <v>1.2879</v>
      </c>
      <c r="C61" s="1">
        <f t="shared" si="5"/>
        <v>1.273584677695307</v>
      </c>
      <c r="D61" s="13">
        <f t="shared" si="0"/>
        <v>1.2917384930071625</v>
      </c>
      <c r="E61" s="1">
        <f t="shared" si="6"/>
        <v>124.3486366587242</v>
      </c>
    </row>
    <row r="62" spans="1:5" ht="15.75">
      <c r="A62" s="1">
        <v>145.25</v>
      </c>
      <c r="B62" s="1">
        <v>1.2078</v>
      </c>
      <c r="C62" s="1">
        <f t="shared" si="5"/>
        <v>1.194906744092974</v>
      </c>
      <c r="D62" s="13">
        <f t="shared" si="0"/>
        <v>1.2941951910834089</v>
      </c>
      <c r="E62" s="1">
        <f t="shared" si="6"/>
        <v>127.05302006558112</v>
      </c>
    </row>
    <row r="63" spans="1:5" ht="15.75">
      <c r="A63" s="1">
        <v>148.25</v>
      </c>
      <c r="B63" s="1">
        <v>1.1715</v>
      </c>
      <c r="C63" s="1">
        <f t="shared" si="5"/>
        <v>1.1594363214020968</v>
      </c>
      <c r="D63" s="13">
        <f t="shared" si="0"/>
        <v>1.2961766479172032</v>
      </c>
      <c r="E63" s="1">
        <f t="shared" si="6"/>
        <v>129.36751940856854</v>
      </c>
    </row>
    <row r="64" spans="1:5" ht="15.75">
      <c r="A64" s="1">
        <v>151.25</v>
      </c>
      <c r="B64" s="1">
        <v>1.2385</v>
      </c>
      <c r="C64" s="1">
        <f t="shared" si="5"/>
        <v>1.2262137379821259</v>
      </c>
      <c r="D64" s="13">
        <f t="shared" si="0"/>
        <v>1.2980498082310932</v>
      </c>
      <c r="E64" s="1">
        <f t="shared" si="6"/>
        <v>131.67867879627204</v>
      </c>
    </row>
    <row r="65" spans="1:5" ht="15.75">
      <c r="A65" s="1">
        <v>154.75</v>
      </c>
      <c r="B65" s="1">
        <v>1.2876</v>
      </c>
      <c r="C65" s="1">
        <f aca="true" t="shared" si="7" ref="C65:C80">B65*(1+($I$28+$I$29*A65)/(1282900)+($I$30+A65*$I$31-$I$32)/400)</f>
        <v>1.275393519848267</v>
      </c>
      <c r="D65" s="13">
        <f t="shared" si="0"/>
        <v>1.3001059704174736</v>
      </c>
      <c r="E65" s="1">
        <f t="shared" si="6"/>
        <v>134.37076704110652</v>
      </c>
    </row>
    <row r="66" spans="1:5" ht="15.75">
      <c r="A66" s="1">
        <v>157.75</v>
      </c>
      <c r="B66" s="1">
        <v>1.4291</v>
      </c>
      <c r="C66" s="1">
        <f t="shared" si="7"/>
        <v>1.4160913788589509</v>
      </c>
      <c r="D66" s="13">
        <f t="shared" si="0"/>
        <v>1.3017638990895655</v>
      </c>
      <c r="E66" s="1">
        <f aca="true" t="shared" si="8" ref="E66:E81">E65+(A66-A65)/D66</f>
        <v>136.67533240975607</v>
      </c>
    </row>
    <row r="67" spans="1:5" ht="15.75">
      <c r="A67" s="1">
        <v>160.75</v>
      </c>
      <c r="B67" s="1">
        <v>1.3632</v>
      </c>
      <c r="C67" s="1">
        <f t="shared" si="7"/>
        <v>1.351305659243211</v>
      </c>
      <c r="D67" s="13">
        <f t="shared" si="0"/>
        <v>1.3033308245784436</v>
      </c>
      <c r="E67" s="1">
        <f t="shared" si="8"/>
        <v>138.9771271217551</v>
      </c>
    </row>
    <row r="68" spans="1:5" ht="15.75">
      <c r="A68" s="1">
        <v>164.25</v>
      </c>
      <c r="B68" s="1">
        <v>0.9395</v>
      </c>
      <c r="C68" s="1">
        <f t="shared" si="7"/>
        <v>0.9317161885077772</v>
      </c>
      <c r="D68" s="13">
        <f t="shared" si="0"/>
        <v>1.3050503991460172</v>
      </c>
      <c r="E68" s="1">
        <f t="shared" si="8"/>
        <v>141.65901588428127</v>
      </c>
    </row>
    <row r="69" spans="1:5" ht="15.75">
      <c r="A69" s="1">
        <v>167.25</v>
      </c>
      <c r="B69" s="1">
        <v>1.4419</v>
      </c>
      <c r="C69" s="1">
        <f t="shared" si="7"/>
        <v>1.4304978883637038</v>
      </c>
      <c r="D69" s="13">
        <f t="shared" si="0"/>
        <v>1.3064365991483644</v>
      </c>
      <c r="E69" s="1">
        <f t="shared" si="8"/>
        <v>143.95533856994058</v>
      </c>
    </row>
    <row r="70" spans="1:5" ht="15.75">
      <c r="A70" s="1">
        <v>170.25</v>
      </c>
      <c r="B70" s="1">
        <v>1.3322</v>
      </c>
      <c r="C70" s="1">
        <f t="shared" si="7"/>
        <v>1.3221680795165451</v>
      </c>
      <c r="D70" s="13">
        <f t="shared" si="0"/>
        <v>1.3077464401275603</v>
      </c>
      <c r="E70" s="1">
        <f t="shared" si="8"/>
        <v>146.24936125503186</v>
      </c>
    </row>
    <row r="71" spans="1:5" ht="15.75">
      <c r="A71" s="1">
        <v>173.75</v>
      </c>
      <c r="B71" s="1">
        <v>1.3862</v>
      </c>
      <c r="C71" s="1">
        <f t="shared" si="7"/>
        <v>1.3763717172864602</v>
      </c>
      <c r="D71" s="13">
        <f t="shared" si="0"/>
        <v>1.3091835825713591</v>
      </c>
      <c r="E71" s="1">
        <f t="shared" si="8"/>
        <v>148.9227831086161</v>
      </c>
    </row>
    <row r="72" spans="1:5" ht="15.75">
      <c r="A72" s="1">
        <v>176.75</v>
      </c>
      <c r="B72" s="1">
        <v>1.3875</v>
      </c>
      <c r="C72" s="1">
        <f t="shared" si="7"/>
        <v>1.3781860846140963</v>
      </c>
      <c r="D72" s="13">
        <f t="shared" si="0"/>
        <v>1.310341875492474</v>
      </c>
      <c r="E72" s="1">
        <f t="shared" si="8"/>
        <v>151.21226195082474</v>
      </c>
    </row>
    <row r="73" spans="1:5" ht="15.75">
      <c r="A73" s="1">
        <v>179.75</v>
      </c>
      <c r="B73" s="1">
        <v>1.3382</v>
      </c>
      <c r="C73" s="1">
        <f t="shared" si="7"/>
        <v>1.3297220029797048</v>
      </c>
      <c r="D73" s="13">
        <f t="shared" si="0"/>
        <v>1.3114361751268047</v>
      </c>
      <c r="E73" s="1">
        <f t="shared" si="8"/>
        <v>153.49983038678764</v>
      </c>
    </row>
    <row r="74" spans="1:5" ht="15.75">
      <c r="A74" s="1">
        <v>183.25</v>
      </c>
      <c r="B74" s="1">
        <v>1.3175</v>
      </c>
      <c r="C74" s="1">
        <f t="shared" si="7"/>
        <v>1.309733176150057</v>
      </c>
      <c r="D74" s="13">
        <f t="shared" si="0"/>
        <v>1.3126366175552426</v>
      </c>
      <c r="E74" s="1">
        <f t="shared" si="8"/>
        <v>156.16621951016793</v>
      </c>
    </row>
    <row r="75" spans="1:5" ht="15.75">
      <c r="A75" s="1">
        <v>186.25</v>
      </c>
      <c r="B75" s="1">
        <v>1.206</v>
      </c>
      <c r="C75" s="1">
        <f t="shared" si="7"/>
        <v>1.199345576243969</v>
      </c>
      <c r="D75" s="13">
        <f t="shared" si="0"/>
        <v>1.3136039773565795</v>
      </c>
      <c r="E75" s="1">
        <f t="shared" si="8"/>
        <v>158.45001283883693</v>
      </c>
    </row>
    <row r="76" spans="1:5" ht="15.75">
      <c r="A76" s="1">
        <v>189.25</v>
      </c>
      <c r="B76" s="1">
        <v>1.3943</v>
      </c>
      <c r="C76" s="1">
        <f t="shared" si="7"/>
        <v>1.3871327317047524</v>
      </c>
      <c r="D76" s="13">
        <f t="shared" si="0"/>
        <v>1.314517761370348</v>
      </c>
      <c r="E76" s="1">
        <f t="shared" si="8"/>
        <v>160.73221859379956</v>
      </c>
    </row>
    <row r="77" spans="1:5" ht="15.75">
      <c r="A77" s="1">
        <v>192.75</v>
      </c>
      <c r="B77" s="1">
        <v>1.2926</v>
      </c>
      <c r="C77" s="1">
        <f t="shared" si="7"/>
        <v>1.2865245796915006</v>
      </c>
      <c r="D77" s="13">
        <f t="shared" si="0"/>
        <v>1.3155200324427505</v>
      </c>
      <c r="E77" s="1">
        <f t="shared" si="8"/>
        <v>163.39276340777775</v>
      </c>
    </row>
    <row r="78" spans="1:5" ht="15.75">
      <c r="A78" s="1">
        <v>195.75</v>
      </c>
      <c r="B78" s="1">
        <v>1.5072</v>
      </c>
      <c r="C78" s="1">
        <f t="shared" si="7"/>
        <v>1.500684680652028</v>
      </c>
      <c r="D78" s="13">
        <f t="shared" si="0"/>
        <v>1.3163275872591886</v>
      </c>
      <c r="E78" s="1">
        <f t="shared" si="8"/>
        <v>165.671831345757</v>
      </c>
    </row>
    <row r="79" spans="1:5" ht="15.75">
      <c r="A79" s="1">
        <v>198.75</v>
      </c>
      <c r="B79" s="1">
        <v>1.3746</v>
      </c>
      <c r="C79" s="1">
        <f t="shared" si="7"/>
        <v>1.3691766000330297</v>
      </c>
      <c r="D79" s="13">
        <f t="shared" si="0"/>
        <v>1.31709032565147</v>
      </c>
      <c r="E79" s="1">
        <f t="shared" si="8"/>
        <v>167.9495794557935</v>
      </c>
    </row>
    <row r="80" spans="1:5" ht="15.75">
      <c r="A80" s="1">
        <v>202.25</v>
      </c>
      <c r="B80" s="1">
        <v>0.8437</v>
      </c>
      <c r="C80" s="1">
        <f t="shared" si="7"/>
        <v>0.8407426733362892</v>
      </c>
      <c r="D80" s="13">
        <f aca="true" t="shared" si="9" ref="D80:D110">$G$18^(1-$G$20*EXP(-A80/$G$22))*0.6^($G$20*EXP(-A80/$G$22))</f>
        <v>1.317926822670701</v>
      </c>
      <c r="E80" s="1">
        <f t="shared" si="8"/>
        <v>170.60526559844857</v>
      </c>
    </row>
    <row r="81" spans="1:5" ht="15.75">
      <c r="A81" s="1">
        <v>205.25</v>
      </c>
      <c r="B81" s="1">
        <v>1.4716</v>
      </c>
      <c r="C81" s="1">
        <f aca="true" t="shared" si="10" ref="C81:C96">B81*(1+($I$28+$I$29*A81)/(1282900)+($I$30+A81*$I$31-$I$32)/400)</f>
        <v>1.4669970863930997</v>
      </c>
      <c r="D81" s="13">
        <f t="shared" si="9"/>
        <v>1.3186007317828563</v>
      </c>
      <c r="E81" s="1">
        <f t="shared" si="8"/>
        <v>172.8804046361342</v>
      </c>
    </row>
    <row r="82" spans="1:5" ht="15.75">
      <c r="A82" s="1">
        <v>208.25</v>
      </c>
      <c r="B82" s="1">
        <v>1.4526</v>
      </c>
      <c r="C82" s="1">
        <f t="shared" si="10"/>
        <v>1.4486046656106137</v>
      </c>
      <c r="D82" s="13">
        <f t="shared" si="9"/>
        <v>1.3192371779416976</v>
      </c>
      <c r="E82" s="1">
        <f aca="true" t="shared" si="11" ref="E82:E97">E81+(A82-A81)/D82</f>
        <v>175.15444606716835</v>
      </c>
    </row>
    <row r="83" spans="1:5" ht="15.75">
      <c r="A83" s="1">
        <v>211.75</v>
      </c>
      <c r="B83" s="1">
        <v>1.2623</v>
      </c>
      <c r="C83" s="1">
        <f t="shared" si="10"/>
        <v>1.2593838093404286</v>
      </c>
      <c r="D83" s="13">
        <f t="shared" si="9"/>
        <v>1.319935099214256</v>
      </c>
      <c r="E83" s="1">
        <f t="shared" si="11"/>
        <v>177.8060915928336</v>
      </c>
    </row>
    <row r="84" spans="1:5" ht="15.75">
      <c r="A84" s="1">
        <v>214.75</v>
      </c>
      <c r="B84" s="1">
        <v>1.3946</v>
      </c>
      <c r="C84" s="1">
        <f t="shared" si="10"/>
        <v>1.3919044309268132</v>
      </c>
      <c r="D84" s="13">
        <f t="shared" si="9"/>
        <v>1.3204973134151643</v>
      </c>
      <c r="E84" s="1">
        <f t="shared" si="11"/>
        <v>180.0779629321559</v>
      </c>
    </row>
    <row r="85" spans="1:5" ht="15.75">
      <c r="A85" s="1">
        <v>217.75</v>
      </c>
      <c r="B85" s="1">
        <v>1.4412</v>
      </c>
      <c r="C85" s="1">
        <f t="shared" si="10"/>
        <v>1.4389582081443957</v>
      </c>
      <c r="D85" s="13">
        <f t="shared" si="9"/>
        <v>1.3210282297900606</v>
      </c>
      <c r="E85" s="1">
        <f t="shared" si="11"/>
        <v>182.34892121476338</v>
      </c>
    </row>
    <row r="86" spans="1:5" ht="15.75">
      <c r="A86" s="1">
        <v>221.25</v>
      </c>
      <c r="B86" s="1">
        <v>1.5128</v>
      </c>
      <c r="C86" s="1">
        <f t="shared" si="10"/>
        <v>1.5111128460754224</v>
      </c>
      <c r="D86" s="13">
        <f t="shared" si="9"/>
        <v>1.3216103788666005</v>
      </c>
      <c r="E86" s="1">
        <f t="shared" si="11"/>
        <v>184.99720550184773</v>
      </c>
    </row>
    <row r="87" spans="1:5" ht="15.75">
      <c r="A87" s="1">
        <v>224.25</v>
      </c>
      <c r="B87" s="1">
        <v>1.2418</v>
      </c>
      <c r="C87" s="1">
        <f t="shared" si="10"/>
        <v>1.240883682853571</v>
      </c>
      <c r="D87" s="13">
        <f t="shared" si="9"/>
        <v>1.3220792947800175</v>
      </c>
      <c r="E87" s="1">
        <f t="shared" si="11"/>
        <v>187.26635835209274</v>
      </c>
    </row>
    <row r="88" spans="1:5" ht="15.75">
      <c r="A88" s="1">
        <v>227.25</v>
      </c>
      <c r="B88" s="1">
        <v>1.3403</v>
      </c>
      <c r="C88" s="1">
        <f t="shared" si="10"/>
        <v>1.339816773404174</v>
      </c>
      <c r="D88" s="13">
        <f t="shared" si="9"/>
        <v>1.3225220760740277</v>
      </c>
      <c r="E88" s="1">
        <f t="shared" si="11"/>
        <v>189.53475148841426</v>
      </c>
    </row>
    <row r="89" spans="1:5" ht="15.75">
      <c r="A89" s="1">
        <v>230.75</v>
      </c>
      <c r="B89" s="1">
        <v>1.306</v>
      </c>
      <c r="C89" s="1">
        <f t="shared" si="10"/>
        <v>1.30610410784111</v>
      </c>
      <c r="D89" s="13">
        <f t="shared" si="9"/>
        <v>1.3230075510039743</v>
      </c>
      <c r="E89" s="1">
        <f t="shared" si="11"/>
        <v>192.1802390348338</v>
      </c>
    </row>
    <row r="90" spans="1:5" ht="15.75">
      <c r="A90" s="1">
        <v>233.75</v>
      </c>
      <c r="B90" s="1">
        <v>1.4184</v>
      </c>
      <c r="C90" s="1">
        <f t="shared" si="10"/>
        <v>1.4190483126231939</v>
      </c>
      <c r="D90" s="13">
        <f t="shared" si="9"/>
        <v>1.323398570786274</v>
      </c>
      <c r="E90" s="1">
        <f t="shared" si="11"/>
        <v>194.44712980094488</v>
      </c>
    </row>
    <row r="91" spans="1:5" ht="15.75">
      <c r="A91" s="1">
        <v>236.75</v>
      </c>
      <c r="B91" s="1">
        <v>1.3507</v>
      </c>
      <c r="C91" s="1">
        <f t="shared" si="10"/>
        <v>1.3518270664321</v>
      </c>
      <c r="D91" s="13">
        <f t="shared" si="9"/>
        <v>1.3237677761652056</v>
      </c>
      <c r="E91" s="1">
        <f t="shared" si="11"/>
        <v>196.7133883200113</v>
      </c>
    </row>
    <row r="92" spans="1:5" ht="15.75">
      <c r="A92" s="1">
        <v>240.25</v>
      </c>
      <c r="B92" s="1">
        <v>1.331</v>
      </c>
      <c r="C92" s="1">
        <f t="shared" si="10"/>
        <v>1.3326966024611546</v>
      </c>
      <c r="D92" s="13">
        <f t="shared" si="9"/>
        <v>1.324172557160014</v>
      </c>
      <c r="E92" s="1">
        <f t="shared" si="11"/>
        <v>199.35654836820513</v>
      </c>
    </row>
    <row r="93" spans="1:5" ht="15.75">
      <c r="A93" s="1">
        <v>243.25</v>
      </c>
      <c r="B93" s="1">
        <v>1.2021</v>
      </c>
      <c r="C93" s="1">
        <f t="shared" si="10"/>
        <v>1.2040859181237604</v>
      </c>
      <c r="D93" s="13">
        <f t="shared" si="9"/>
        <v>1.324498564976862</v>
      </c>
      <c r="E93" s="1">
        <f t="shared" si="11"/>
        <v>201.6215564847314</v>
      </c>
    </row>
    <row r="94" spans="1:5" ht="15.75">
      <c r="A94" s="1">
        <v>246.25</v>
      </c>
      <c r="B94" s="1">
        <v>1.2989</v>
      </c>
      <c r="C94" s="1">
        <f t="shared" si="10"/>
        <v>1.3015359861751552</v>
      </c>
      <c r="D94" s="13">
        <f t="shared" si="9"/>
        <v>1.3248063705471158</v>
      </c>
      <c r="E94" s="1">
        <f t="shared" si="11"/>
        <v>203.8860383491725</v>
      </c>
    </row>
    <row r="95" spans="1:5" ht="15.75">
      <c r="A95" s="1">
        <v>253.5</v>
      </c>
      <c r="B95" s="1">
        <v>1.5734</v>
      </c>
      <c r="C95" s="1">
        <f t="shared" si="10"/>
        <v>1.5780279165330482</v>
      </c>
      <c r="D95" s="13">
        <f t="shared" si="9"/>
        <v>1.3254811201963874</v>
      </c>
      <c r="E95" s="1">
        <f t="shared" si="11"/>
        <v>209.35575035753806</v>
      </c>
    </row>
    <row r="96" spans="1:5" ht="15.75">
      <c r="A96" s="1">
        <v>260</v>
      </c>
      <c r="B96" s="1">
        <v>1.5095</v>
      </c>
      <c r="C96" s="1">
        <f t="shared" si="10"/>
        <v>1.5151741457156294</v>
      </c>
      <c r="D96" s="13">
        <f t="shared" si="9"/>
        <v>1.3260113055069833</v>
      </c>
      <c r="E96" s="1">
        <f t="shared" si="11"/>
        <v>214.25766934797593</v>
      </c>
    </row>
    <row r="97" spans="1:5" ht="15.75">
      <c r="A97" s="1">
        <v>269.7</v>
      </c>
      <c r="B97" s="1">
        <v>1.3673</v>
      </c>
      <c r="C97" s="1">
        <f aca="true" t="shared" si="12" ref="C97:C110">B97*(1+($I$28+$I$29*A97)/(1282900)+($I$30+A97*$I$31-$I$32)/400)</f>
        <v>1.3741078985368813</v>
      </c>
      <c r="D97" s="13">
        <f t="shared" si="9"/>
        <v>1.3266892294264718</v>
      </c>
      <c r="E97" s="1">
        <f t="shared" si="11"/>
        <v>221.56910279060162</v>
      </c>
    </row>
    <row r="98" spans="1:5" ht="15.75">
      <c r="A98" s="1">
        <v>279.3</v>
      </c>
      <c r="B98" s="1">
        <v>1.4735</v>
      </c>
      <c r="C98" s="1">
        <f t="shared" si="12"/>
        <v>1.4826159962112577</v>
      </c>
      <c r="D98" s="13">
        <f t="shared" si="9"/>
        <v>1.3272467677661786</v>
      </c>
      <c r="E98" s="1">
        <f aca="true" t="shared" si="13" ref="E98:E110">E97+(A98-A97)/D98</f>
        <v>228.80212097015033</v>
      </c>
    </row>
    <row r="99" spans="1:5" ht="15.75">
      <c r="A99" s="1">
        <v>288.9</v>
      </c>
      <c r="B99" s="1">
        <v>1.5639</v>
      </c>
      <c r="C99" s="1">
        <f t="shared" si="12"/>
        <v>1.575463748729336</v>
      </c>
      <c r="D99" s="13">
        <f t="shared" si="9"/>
        <v>1.3277104969053766</v>
      </c>
      <c r="E99" s="1">
        <f t="shared" si="13"/>
        <v>236.03261287510674</v>
      </c>
    </row>
    <row r="100" spans="1:5" ht="15.75">
      <c r="A100" s="1">
        <v>298.6</v>
      </c>
      <c r="B100" s="1">
        <v>1.0835</v>
      </c>
      <c r="C100" s="1">
        <f t="shared" si="12"/>
        <v>1.0928335926615953</v>
      </c>
      <c r="D100" s="13">
        <f t="shared" si="9"/>
        <v>1.3280998308628347</v>
      </c>
      <c r="E100" s="1">
        <f t="shared" si="13"/>
        <v>243.3362806978021</v>
      </c>
    </row>
    <row r="101" spans="1:5" ht="15.75">
      <c r="A101" s="1">
        <v>302.83</v>
      </c>
      <c r="B101" s="1">
        <v>1.282</v>
      </c>
      <c r="C101" s="1">
        <f t="shared" si="12"/>
        <v>1.2937256511112813</v>
      </c>
      <c r="D101" s="13">
        <f t="shared" si="9"/>
        <v>1.3282481846661252</v>
      </c>
      <c r="E101" s="1">
        <f t="shared" si="13"/>
        <v>246.5209264958035</v>
      </c>
    </row>
    <row r="102" spans="1:5" ht="15.75">
      <c r="A102" s="1">
        <v>306.05</v>
      </c>
      <c r="B102" s="1">
        <v>1.2167</v>
      </c>
      <c r="C102" s="1">
        <f t="shared" si="12"/>
        <v>1.228321194234299</v>
      </c>
      <c r="D102" s="13">
        <f t="shared" si="9"/>
        <v>1.3283533069432423</v>
      </c>
      <c r="E102" s="1">
        <f t="shared" si="13"/>
        <v>248.94498038505816</v>
      </c>
    </row>
    <row r="103" spans="1:5" ht="15.75">
      <c r="A103" s="1">
        <v>314.15</v>
      </c>
      <c r="B103" s="1">
        <v>1.2482</v>
      </c>
      <c r="C103" s="1">
        <f t="shared" si="12"/>
        <v>1.2613938133093652</v>
      </c>
      <c r="D103" s="13">
        <f t="shared" si="9"/>
        <v>1.3285907055752797</v>
      </c>
      <c r="E103" s="1">
        <f t="shared" si="13"/>
        <v>255.0416661183011</v>
      </c>
    </row>
    <row r="104" spans="1:5" ht="15.75">
      <c r="A104" s="1">
        <v>318.7</v>
      </c>
      <c r="B104" s="1">
        <v>1.3168</v>
      </c>
      <c r="C104" s="1">
        <f t="shared" si="12"/>
        <v>1.3314725735454378</v>
      </c>
      <c r="D104" s="13">
        <f t="shared" si="9"/>
        <v>1.3287087205155423</v>
      </c>
      <c r="E104" s="1">
        <f t="shared" si="13"/>
        <v>258.466043432717</v>
      </c>
    </row>
    <row r="105" spans="1:5" ht="15.75">
      <c r="A105" s="1">
        <v>323.75</v>
      </c>
      <c r="B105" s="1">
        <v>1.2751</v>
      </c>
      <c r="C105" s="1">
        <f t="shared" si="12"/>
        <v>1.2901178956621702</v>
      </c>
      <c r="D105" s="13">
        <f t="shared" si="9"/>
        <v>1.3288281740976216</v>
      </c>
      <c r="E105" s="1">
        <f t="shared" si="13"/>
        <v>262.26638428824515</v>
      </c>
    </row>
    <row r="106" spans="1:5" ht="15.75">
      <c r="A106" s="1">
        <v>326.8</v>
      </c>
      <c r="B106" s="1">
        <v>1.2845</v>
      </c>
      <c r="C106" s="1">
        <f t="shared" si="12"/>
        <v>1.300121402314388</v>
      </c>
      <c r="D106" s="13">
        <f t="shared" si="9"/>
        <v>1.328894901589877</v>
      </c>
      <c r="E106" s="1">
        <f t="shared" si="13"/>
        <v>264.5615244053086</v>
      </c>
    </row>
    <row r="107" spans="1:5" ht="15.75">
      <c r="A107" s="1">
        <v>333.35</v>
      </c>
      <c r="B107" s="1">
        <v>1.314</v>
      </c>
      <c r="C107" s="1">
        <f t="shared" si="12"/>
        <v>1.3310627683641245</v>
      </c>
      <c r="D107" s="13">
        <f t="shared" si="9"/>
        <v>1.3290256434410785</v>
      </c>
      <c r="E107" s="1">
        <f t="shared" si="13"/>
        <v>269.4899469924311</v>
      </c>
    </row>
    <row r="108" spans="1:5" ht="15.75">
      <c r="A108" s="1">
        <v>336.35</v>
      </c>
      <c r="B108" s="1">
        <v>0.8537</v>
      </c>
      <c r="C108" s="1">
        <f t="shared" si="12"/>
        <v>0.8651077559507723</v>
      </c>
      <c r="D108" s="13">
        <f t="shared" si="9"/>
        <v>1.3290802466414307</v>
      </c>
      <c r="E108" s="1">
        <f t="shared" si="13"/>
        <v>271.7471470430533</v>
      </c>
    </row>
    <row r="109" spans="1:5" ht="15.75">
      <c r="A109" s="1">
        <v>343.05</v>
      </c>
      <c r="B109" s="1">
        <v>1.1102</v>
      </c>
      <c r="C109" s="1">
        <f t="shared" si="12"/>
        <v>1.1259709336253187</v>
      </c>
      <c r="D109" s="13">
        <f t="shared" si="9"/>
        <v>1.3291914025510383</v>
      </c>
      <c r="E109" s="1">
        <f t="shared" si="13"/>
        <v>276.7878055871434</v>
      </c>
    </row>
    <row r="110" spans="1:5" ht="15.75">
      <c r="A110" s="1">
        <v>345.6</v>
      </c>
      <c r="B110" s="1">
        <v>1.4154</v>
      </c>
      <c r="C110" s="1">
        <f t="shared" si="12"/>
        <v>1.4359604446225902</v>
      </c>
      <c r="D110" s="13">
        <f t="shared" si="9"/>
        <v>1.3292300871773741</v>
      </c>
      <c r="E110" s="1">
        <f t="shared" si="13"/>
        <v>278.70620934929036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Daniel Pribnow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