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50" windowHeight="8955" activeTab="0"/>
  </bookViews>
  <sheets>
    <sheet name="930 B" sheetId="1" r:id="rId1"/>
    <sheet name="931 B" sheetId="2" r:id="rId2"/>
    <sheet name="932 A" sheetId="3" r:id="rId3"/>
    <sheet name="933 A" sheetId="4" r:id="rId4"/>
    <sheet name="934 A" sheetId="5" r:id="rId5"/>
    <sheet name="935 A" sheetId="6" r:id="rId6"/>
    <sheet name="936 A" sheetId="7" r:id="rId7"/>
    <sheet name="937 B" sheetId="8" r:id="rId8"/>
    <sheet name="938 A" sheetId="9" r:id="rId9"/>
    <sheet name="939 B" sheetId="10" r:id="rId10"/>
    <sheet name="940 A" sheetId="11" r:id="rId11"/>
    <sheet name="941 A" sheetId="12" r:id="rId12"/>
    <sheet name="942 A" sheetId="13" r:id="rId13"/>
    <sheet name="944 A" sheetId="14" r:id="rId14"/>
    <sheet name="946 A" sheetId="15" r:id="rId15"/>
  </sheets>
  <definedNames/>
  <calcPr fullCalcOnLoad="1"/>
</workbook>
</file>

<file path=xl/sharedStrings.xml><?xml version="1.0" encoding="utf-8"?>
<sst xmlns="http://schemas.openxmlformats.org/spreadsheetml/2006/main" count="344" uniqueCount="25">
  <si>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</si>
  <si>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</si>
  <si>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</si>
  <si>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</si>
  <si>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</si>
  <si>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</si>
  <si>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</si>
  <si>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</si>
  <si>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</si>
  <si>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</si>
  <si>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</si>
  <si>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</si>
  <si>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</si>
  <si>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</si>
  <si>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</si>
  <si>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</si>
  <si>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insitu corr.</t>
  </si>
  <si>
    <t>water depth (m)</t>
  </si>
  <si>
    <t>sediment dens. (g/cm3)</t>
  </si>
  <si>
    <t>T bottom water</t>
  </si>
  <si>
    <t>mean gradient</t>
  </si>
  <si>
    <t>lab T</t>
  </si>
  <si>
    <t>C</t>
  </si>
  <si>
    <t>only average</t>
  </si>
  <si>
    <t>value known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</si>
</sst>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2.564</v>
      </c>
      <c r="C3" s="1">
        <v>0</v>
      </c>
      <c r="F3" s="4">
        <f>1000*1/SLOPE(C3:C12,B3:B12)</f>
        <v>41.81674440145241</v>
      </c>
      <c r="G3" s="1">
        <f>INTERCEPT(B4:B12,A4:A12)</f>
        <v>2.2916879076768604</v>
      </c>
    </row>
    <row r="4" spans="1:9" ht="15.75">
      <c r="A4" s="1">
        <v>72.2</v>
      </c>
      <c r="B4" s="1">
        <v>5.1</v>
      </c>
      <c r="C4" s="1">
        <f>LN($G$18+$G$20*A4)/$G$20-LN($G$18)/$G$20</f>
        <v>73.27231455609596</v>
      </c>
      <c r="E4" s="5">
        <f>1000*1/SLOPE(C3:C4,B3:B4)</f>
        <v>34.610616784303765</v>
      </c>
      <c r="F4" s="5" t="s">
        <v>7</v>
      </c>
      <c r="I4" s="6">
        <f>SLOPE(E4:E12,A4:A12)*1000</f>
        <v>-58.163708988109406</v>
      </c>
    </row>
    <row r="5" spans="1:9" ht="15.75">
      <c r="A5" s="1">
        <v>100.7</v>
      </c>
      <c r="B5" s="1">
        <v>6.87</v>
      </c>
      <c r="C5" s="1">
        <f>LN($G$18+$G$20*A5)/$G$20-LN($G$18)/$G$20</f>
        <v>100.30255402855221</v>
      </c>
      <c r="E5" s="5">
        <f>1000*1/SLOPE(C4:C5,B4:B5)</f>
        <v>65.4822167522275</v>
      </c>
      <c r="F5" s="7">
        <f>CORREL(C3:C12,B3:B12)</f>
        <v>0.9938403887158368</v>
      </c>
      <c r="I5" s="6"/>
    </row>
    <row r="6" spans="1:5" ht="15.75">
      <c r="A6" s="1">
        <v>148.7</v>
      </c>
      <c r="B6" s="1">
        <v>8.4</v>
      </c>
      <c r="C6" s="1">
        <f>LN($G$18+$G$20*A6)/$G$20-LN($G$18)/$G$20</f>
        <v>143.69937553647205</v>
      </c>
      <c r="E6" s="5">
        <f>1000*1/SLOPE(C5:C6,B5:B6)</f>
        <v>35.25603827277492</v>
      </c>
    </row>
    <row r="7" ht="15.75">
      <c r="F7" s="8"/>
    </row>
    <row r="8" ht="15.75">
      <c r="F8" s="4" t="s">
        <v>8</v>
      </c>
    </row>
    <row r="9" ht="15.75">
      <c r="F9" s="4">
        <f>1000*SLOPE(B3:B12,A3:A12)</f>
        <v>40.07582453365588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0.9945467184566236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7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</row>
    <row r="16" spans="1:5" ht="15.75">
      <c r="A16" s="1">
        <v>0</v>
      </c>
      <c r="E16" s="1">
        <v>0</v>
      </c>
    </row>
    <row r="17" spans="1:7" ht="15.75">
      <c r="A17" s="1">
        <v>0.9</v>
      </c>
      <c r="B17" s="1">
        <v>0.9397</v>
      </c>
      <c r="C17" s="1">
        <f aca="true" t="shared" si="0" ref="C17:C32">B17*(1+($I$28+$I$29*A17)/(1282900)+($I$30+A17*$I$31-$I$32)/400)</f>
        <v>0.9128735675076673</v>
      </c>
      <c r="D17" s="14">
        <f aca="true" t="shared" si="1" ref="D17:D32">G$18+G$20*A17</f>
        <v>0.9384166476556127</v>
      </c>
      <c r="E17" s="1">
        <f>E16+(A17-A16)/D17</f>
        <v>0.9590622696735117</v>
      </c>
      <c r="G17" s="2" t="s">
        <v>14</v>
      </c>
    </row>
    <row r="18" spans="1:7" ht="15.75">
      <c r="A18" s="1">
        <v>2.4</v>
      </c>
      <c r="B18" s="1">
        <v>1.0138</v>
      </c>
      <c r="C18" s="1">
        <f t="shared" si="0"/>
        <v>0.9850126623315613</v>
      </c>
      <c r="D18" s="14">
        <f t="shared" si="1"/>
        <v>0.9404518822064744</v>
      </c>
      <c r="E18" s="1">
        <f aca="true" t="shared" si="2" ref="E18:E33">E17+(A18-A17)/D18</f>
        <v>2.5540402035585736</v>
      </c>
      <c r="G18" s="1">
        <f>INTERCEPT(C16:C1001,A16:A1001)</f>
        <v>0.9371955069250958</v>
      </c>
    </row>
    <row r="19" spans="1:7" ht="15.75">
      <c r="A19" s="1">
        <v>4.95</v>
      </c>
      <c r="B19" s="1">
        <v>1.0773</v>
      </c>
      <c r="C19" s="1">
        <f t="shared" si="0"/>
        <v>1.0469886359934106</v>
      </c>
      <c r="D19" s="14">
        <f t="shared" si="1"/>
        <v>0.9439117809429391</v>
      </c>
      <c r="E19" s="1">
        <f t="shared" si="2"/>
        <v>5.25556385384359</v>
      </c>
      <c r="G19" s="2" t="s">
        <v>15</v>
      </c>
    </row>
    <row r="20" spans="1:7" ht="15.75">
      <c r="A20" s="1">
        <v>16.05</v>
      </c>
      <c r="B20" s="1">
        <v>0.9227</v>
      </c>
      <c r="C20" s="1">
        <f t="shared" si="0"/>
        <v>0.897779035038973</v>
      </c>
      <c r="D20" s="14">
        <f t="shared" si="1"/>
        <v>0.958972516619315</v>
      </c>
      <c r="E20" s="1">
        <f t="shared" si="2"/>
        <v>16.830452401360105</v>
      </c>
      <c r="G20" s="12">
        <f>SLOPE(C16:C1001,A16:A1001)</f>
        <v>0.0013568230339077428</v>
      </c>
    </row>
    <row r="21" spans="1:5" ht="15.75">
      <c r="A21" s="1">
        <v>18.95</v>
      </c>
      <c r="B21" s="1">
        <v>0.9593</v>
      </c>
      <c r="C21" s="1">
        <f t="shared" si="0"/>
        <v>0.9336731427884789</v>
      </c>
      <c r="D21" s="14">
        <f t="shared" si="1"/>
        <v>0.9629073034176475</v>
      </c>
      <c r="E21" s="1">
        <f t="shared" si="2"/>
        <v>19.842164940777998</v>
      </c>
    </row>
    <row r="22" spans="1:5" ht="15.75">
      <c r="A22" s="1">
        <v>22.11</v>
      </c>
      <c r="B22" s="1">
        <v>1.2044</v>
      </c>
      <c r="C22" s="1">
        <f t="shared" si="0"/>
        <v>1.1726121632985815</v>
      </c>
      <c r="D22" s="14">
        <f t="shared" si="1"/>
        <v>0.967194864204796</v>
      </c>
      <c r="E22" s="1">
        <f t="shared" si="2"/>
        <v>23.10934523396336</v>
      </c>
    </row>
    <row r="23" spans="1:5" ht="15.75">
      <c r="A23" s="1">
        <v>24.85</v>
      </c>
      <c r="B23" s="1">
        <v>0.8308</v>
      </c>
      <c r="C23" s="1">
        <f t="shared" si="0"/>
        <v>0.8091038861009704</v>
      </c>
      <c r="D23" s="14">
        <f t="shared" si="1"/>
        <v>0.9709125593177031</v>
      </c>
      <c r="E23" s="1">
        <f t="shared" si="2"/>
        <v>25.93143253081067</v>
      </c>
    </row>
    <row r="24" spans="1:5" ht="15.75">
      <c r="A24" s="1">
        <v>25.2</v>
      </c>
      <c r="B24" s="1">
        <v>1.0228</v>
      </c>
      <c r="C24" s="1">
        <f t="shared" si="0"/>
        <v>0.9961262269462692</v>
      </c>
      <c r="D24" s="14">
        <f t="shared" si="1"/>
        <v>0.971387447379571</v>
      </c>
      <c r="E24" s="1">
        <f t="shared" si="2"/>
        <v>26.29174190164325</v>
      </c>
    </row>
    <row r="25" spans="1:5" ht="15.75">
      <c r="A25" s="1">
        <v>28.2</v>
      </c>
      <c r="B25" s="1">
        <v>1.0475</v>
      </c>
      <c r="C25" s="1">
        <f t="shared" si="0"/>
        <v>1.0205013263437404</v>
      </c>
      <c r="D25" s="14">
        <f t="shared" si="1"/>
        <v>0.9754579164812941</v>
      </c>
      <c r="E25" s="1">
        <f t="shared" si="2"/>
        <v>29.367220555629373</v>
      </c>
    </row>
    <row r="26" spans="1:7" ht="15.75">
      <c r="A26" s="1">
        <v>31.2</v>
      </c>
      <c r="B26" s="1">
        <v>1.0782</v>
      </c>
      <c r="C26" s="1">
        <f t="shared" si="0"/>
        <v>1.0507386640959813</v>
      </c>
      <c r="D26" s="14">
        <f t="shared" si="1"/>
        <v>0.9795283855830174</v>
      </c>
      <c r="E26" s="1">
        <f t="shared" si="2"/>
        <v>32.429918935946745</v>
      </c>
      <c r="G26" s="13" t="s">
        <v>16</v>
      </c>
    </row>
    <row r="27" spans="1:5" ht="15.75">
      <c r="A27" s="1">
        <v>32.7</v>
      </c>
      <c r="B27" s="1">
        <v>0.9557</v>
      </c>
      <c r="C27" s="1">
        <f t="shared" si="0"/>
        <v>0.9315043297122092</v>
      </c>
      <c r="D27" s="14">
        <f t="shared" si="1"/>
        <v>0.981563620133879</v>
      </c>
      <c r="E27" s="1">
        <f t="shared" si="2"/>
        <v>33.958092932244014</v>
      </c>
    </row>
    <row r="28" spans="1:9" ht="15.75">
      <c r="A28" s="1">
        <v>34.93</v>
      </c>
      <c r="B28" s="1">
        <v>0.9665</v>
      </c>
      <c r="C28" s="1">
        <f t="shared" si="0"/>
        <v>0.9422498657936617</v>
      </c>
      <c r="D28" s="14">
        <f t="shared" si="1"/>
        <v>0.9845893354994932</v>
      </c>
      <c r="E28" s="1">
        <f t="shared" si="2"/>
        <v>36.22299660283749</v>
      </c>
      <c r="G28" s="2" t="s">
        <v>17</v>
      </c>
      <c r="I28" s="1">
        <v>3144</v>
      </c>
    </row>
    <row r="29" spans="1:9" ht="15.75">
      <c r="A29" s="1">
        <v>37.73</v>
      </c>
      <c r="B29" s="1">
        <v>0.9671</v>
      </c>
      <c r="C29" s="1">
        <f t="shared" si="0"/>
        <v>0.9431099120483334</v>
      </c>
      <c r="D29" s="14">
        <f t="shared" si="1"/>
        <v>0.9883884399944349</v>
      </c>
      <c r="E29" s="1">
        <f t="shared" si="2"/>
        <v>39.055890925251624</v>
      </c>
      <c r="G29" s="2" t="s">
        <v>18</v>
      </c>
      <c r="I29" s="1">
        <v>1.8</v>
      </c>
    </row>
    <row r="30" spans="1:9" ht="15.75">
      <c r="A30" s="1">
        <v>40.78</v>
      </c>
      <c r="B30" s="1">
        <v>1.1172</v>
      </c>
      <c r="C30" s="1">
        <f t="shared" si="0"/>
        <v>1.0898326724080059</v>
      </c>
      <c r="D30" s="14">
        <f t="shared" si="1"/>
        <v>0.9925267502478535</v>
      </c>
      <c r="E30" s="1">
        <f t="shared" si="2"/>
        <v>42.128855960439196</v>
      </c>
      <c r="G30" s="2" t="s">
        <v>19</v>
      </c>
      <c r="I30" s="1">
        <f>B3</f>
        <v>2.564</v>
      </c>
    </row>
    <row r="31" spans="1:9" ht="15.75">
      <c r="A31" s="1">
        <v>43.88</v>
      </c>
      <c r="B31" s="1">
        <v>0.8884</v>
      </c>
      <c r="C31" s="1">
        <f t="shared" si="0"/>
        <v>0.8669172285617909</v>
      </c>
      <c r="D31" s="14">
        <f t="shared" si="1"/>
        <v>0.9967329016529676</v>
      </c>
      <c r="E31" s="1">
        <f t="shared" si="2"/>
        <v>45.239017162962966</v>
      </c>
      <c r="G31" s="2" t="s">
        <v>20</v>
      </c>
      <c r="I31" s="1">
        <f>F9/1000</f>
        <v>0.040075824533655886</v>
      </c>
    </row>
    <row r="32" spans="1:9" ht="15.75">
      <c r="A32" s="1">
        <v>44.2</v>
      </c>
      <c r="B32" s="1">
        <v>0.7644</v>
      </c>
      <c r="C32" s="1">
        <f t="shared" si="0"/>
        <v>0.7459405747207555</v>
      </c>
      <c r="D32" s="14">
        <f t="shared" si="1"/>
        <v>0.997167085023818</v>
      </c>
      <c r="E32" s="1">
        <f t="shared" si="2"/>
        <v>45.55992627118163</v>
      </c>
      <c r="G32" s="2" t="s">
        <v>21</v>
      </c>
      <c r="I32" s="1">
        <v>15</v>
      </c>
    </row>
    <row r="33" spans="1:5" ht="15.75">
      <c r="A33" s="1">
        <v>45.7</v>
      </c>
      <c r="B33" s="1">
        <v>1.0566</v>
      </c>
      <c r="C33" s="1">
        <f aca="true" t="shared" si="3" ref="C33:C48">B33*(1+($I$28+$I$29*A33)/(1282900)+($I$30+A33*$I$31-$I$32)/400)</f>
        <v>1.0312452779648604</v>
      </c>
      <c r="D33" s="14">
        <f aca="true" t="shared" si="4" ref="D33:D48">G$18+G$20*A33</f>
        <v>0.9992023195746796</v>
      </c>
      <c r="E33" s="1">
        <f t="shared" si="2"/>
        <v>47.06112374702265</v>
      </c>
    </row>
    <row r="34" spans="1:5" ht="15.75">
      <c r="A34" s="1">
        <v>48.93</v>
      </c>
      <c r="B34" s="1">
        <v>1.0633</v>
      </c>
      <c r="C34" s="1">
        <f t="shared" si="3"/>
        <v>1.0381334170182084</v>
      </c>
      <c r="D34" s="14">
        <f t="shared" si="4"/>
        <v>1.0035848579742017</v>
      </c>
      <c r="E34" s="1">
        <f aca="true" t="shared" si="5" ref="E34:E49">E33+(A34-A33)/D34</f>
        <v>50.279586016889844</v>
      </c>
    </row>
    <row r="35" spans="1:5" ht="15.75">
      <c r="A35" s="1">
        <v>51.93</v>
      </c>
      <c r="B35" s="1">
        <v>0.9679</v>
      </c>
      <c r="C35" s="1">
        <f t="shared" si="3"/>
        <v>0.9452863745062313</v>
      </c>
      <c r="D35" s="14">
        <f t="shared" si="4"/>
        <v>1.0076553270759248</v>
      </c>
      <c r="E35" s="1">
        <f t="shared" si="5"/>
        <v>53.2567945120859</v>
      </c>
    </row>
    <row r="36" spans="1:5" ht="15.75">
      <c r="A36" s="1">
        <v>53.7</v>
      </c>
      <c r="B36" s="1">
        <v>1.1256</v>
      </c>
      <c r="C36" s="1">
        <f t="shared" si="3"/>
        <v>1.0995043394871042</v>
      </c>
      <c r="D36" s="14">
        <f t="shared" si="4"/>
        <v>1.0100569038459415</v>
      </c>
      <c r="E36" s="1">
        <f t="shared" si="5"/>
        <v>55.009171029943914</v>
      </c>
    </row>
    <row r="37" spans="1:5" ht="15.75">
      <c r="A37" s="1">
        <v>56.7</v>
      </c>
      <c r="B37" s="1">
        <v>1.0078</v>
      </c>
      <c r="C37" s="1">
        <f t="shared" si="3"/>
        <v>0.9847425437001994</v>
      </c>
      <c r="D37" s="14">
        <f t="shared" si="4"/>
        <v>1.0141273729476648</v>
      </c>
      <c r="E37" s="1">
        <f t="shared" si="5"/>
        <v>57.967379318198866</v>
      </c>
    </row>
    <row r="38" spans="1:5" ht="15.75">
      <c r="A38" s="1">
        <v>59.7</v>
      </c>
      <c r="B38" s="1">
        <v>1.2556</v>
      </c>
      <c r="C38" s="1">
        <f t="shared" si="3"/>
        <v>1.227255806603765</v>
      </c>
      <c r="D38" s="14">
        <f t="shared" si="4"/>
        <v>1.018197842049388</v>
      </c>
      <c r="E38" s="1">
        <f t="shared" si="5"/>
        <v>60.91376152026847</v>
      </c>
    </row>
    <row r="39" spans="1:5" ht="15.75">
      <c r="A39" s="1">
        <v>62.7</v>
      </c>
      <c r="B39" s="1">
        <v>0.9277</v>
      </c>
      <c r="C39" s="1">
        <f t="shared" si="3"/>
        <v>0.9070406365191588</v>
      </c>
      <c r="D39" s="14">
        <f t="shared" si="4"/>
        <v>1.0222683111511113</v>
      </c>
      <c r="E39" s="1">
        <f t="shared" si="5"/>
        <v>63.84841181439907</v>
      </c>
    </row>
    <row r="40" spans="1:5" ht="15.75">
      <c r="A40" s="1">
        <v>63.25</v>
      </c>
      <c r="B40" s="1">
        <v>0.979</v>
      </c>
      <c r="C40" s="1">
        <f t="shared" si="3"/>
        <v>0.9572529165793324</v>
      </c>
      <c r="D40" s="14">
        <f t="shared" si="4"/>
        <v>1.0230145638197605</v>
      </c>
      <c r="E40" s="1">
        <f t="shared" si="5"/>
        <v>64.38603856914085</v>
      </c>
    </row>
    <row r="41" spans="1:5" ht="15.75">
      <c r="A41" s="1">
        <v>66.25</v>
      </c>
      <c r="B41" s="1">
        <v>0.9685</v>
      </c>
      <c r="C41" s="1">
        <f t="shared" si="3"/>
        <v>0.9472813364408038</v>
      </c>
      <c r="D41" s="14">
        <f t="shared" si="4"/>
        <v>1.0270850329214838</v>
      </c>
      <c r="E41" s="1">
        <f t="shared" si="5"/>
        <v>67.30692623066842</v>
      </c>
    </row>
    <row r="42" spans="1:5" ht="15.75">
      <c r="A42" s="1">
        <v>69.25</v>
      </c>
      <c r="B42" s="1">
        <v>1.1552</v>
      </c>
      <c r="C42" s="1">
        <f t="shared" si="3"/>
        <v>1.1302430446893708</v>
      </c>
      <c r="D42" s="14">
        <f t="shared" si="4"/>
        <v>1.031155502023207</v>
      </c>
      <c r="E42" s="1">
        <f t="shared" si="5"/>
        <v>70.21628373699387</v>
      </c>
    </row>
    <row r="43" spans="1:5" ht="15.75">
      <c r="A43" s="1">
        <v>72.3</v>
      </c>
      <c r="B43" s="1">
        <v>0.8796</v>
      </c>
      <c r="C43" s="1">
        <f t="shared" si="3"/>
        <v>0.8608696612338421</v>
      </c>
      <c r="D43" s="14">
        <f t="shared" si="4"/>
        <v>1.0352938122766255</v>
      </c>
      <c r="E43" s="1">
        <f t="shared" si="5"/>
        <v>73.16230733322594</v>
      </c>
    </row>
    <row r="44" spans="1:5" ht="15.75">
      <c r="A44" s="1">
        <v>73.15</v>
      </c>
      <c r="B44" s="1">
        <v>0.9</v>
      </c>
      <c r="C44" s="1">
        <f t="shared" si="3"/>
        <v>0.8809129788350524</v>
      </c>
      <c r="D44" s="14">
        <f t="shared" si="4"/>
        <v>1.0364471118554472</v>
      </c>
      <c r="E44" s="1">
        <f t="shared" si="5"/>
        <v>73.98241671485984</v>
      </c>
    </row>
    <row r="45" spans="1:5" ht="15.75">
      <c r="A45" s="1">
        <v>76.15</v>
      </c>
      <c r="B45" s="1">
        <v>0.9149</v>
      </c>
      <c r="C45" s="1">
        <f t="shared" si="3"/>
        <v>0.8957758238941916</v>
      </c>
      <c r="D45" s="14">
        <f t="shared" si="4"/>
        <v>1.0405175809571705</v>
      </c>
      <c r="E45" s="1">
        <f t="shared" si="5"/>
        <v>76.86559721551059</v>
      </c>
    </row>
    <row r="46" spans="1:5" ht="15.75">
      <c r="A46" s="1">
        <v>79.15</v>
      </c>
      <c r="B46" s="1">
        <v>1.0555</v>
      </c>
      <c r="C46" s="1">
        <f t="shared" si="3"/>
        <v>1.0337585518754044</v>
      </c>
      <c r="D46" s="14">
        <f t="shared" si="4"/>
        <v>1.0445880500588935</v>
      </c>
      <c r="E46" s="1">
        <f t="shared" si="5"/>
        <v>79.737542763644</v>
      </c>
    </row>
    <row r="47" spans="1:5" ht="15.75">
      <c r="A47" s="1">
        <v>81.7</v>
      </c>
      <c r="B47" s="1">
        <v>1.1796</v>
      </c>
      <c r="C47" s="1">
        <f t="shared" si="3"/>
        <v>1.1556078982156417</v>
      </c>
      <c r="D47" s="14">
        <f t="shared" si="4"/>
        <v>1.0480479487953585</v>
      </c>
      <c r="E47" s="1">
        <f t="shared" si="5"/>
        <v>82.1706375499379</v>
      </c>
    </row>
    <row r="48" spans="1:5" ht="15.75">
      <c r="A48" s="1">
        <v>83.7</v>
      </c>
      <c r="B48" s="1">
        <v>1.1428</v>
      </c>
      <c r="C48" s="1">
        <f t="shared" si="3"/>
        <v>1.1197885803182293</v>
      </c>
      <c r="D48" s="14">
        <f t="shared" si="4"/>
        <v>1.0507615948631739</v>
      </c>
      <c r="E48" s="1">
        <f t="shared" si="5"/>
        <v>84.0740188780882</v>
      </c>
    </row>
    <row r="49" spans="1:5" ht="15.75">
      <c r="A49" s="1">
        <v>85.2</v>
      </c>
      <c r="B49" s="1">
        <v>1.1507</v>
      </c>
      <c r="C49" s="1">
        <f aca="true" t="shared" si="6" ref="C49:C64">B49*(1+($I$28+$I$29*A49)/(1282900)+($I$30+A49*$I$31-$I$32)/400)</f>
        <v>1.1277048598892878</v>
      </c>
      <c r="D49" s="14">
        <f aca="true" t="shared" si="7" ref="D49:D64">G$18+G$20*A49</f>
        <v>1.0527968294140355</v>
      </c>
      <c r="E49" s="1">
        <f t="shared" si="5"/>
        <v>85.49879520538286</v>
      </c>
    </row>
    <row r="50" spans="1:5" ht="15.75">
      <c r="A50" s="1">
        <v>86.7</v>
      </c>
      <c r="B50" s="1">
        <v>1.2601</v>
      </c>
      <c r="C50" s="1">
        <f t="shared" si="6"/>
        <v>1.235110678261651</v>
      </c>
      <c r="D50" s="14">
        <f t="shared" si="7"/>
        <v>1.0548320639648971</v>
      </c>
      <c r="E50" s="1">
        <f aca="true" t="shared" si="8" ref="E50:E65">E49+(A50-A49)/D50</f>
        <v>86.920822513087</v>
      </c>
    </row>
    <row r="51" spans="1:5" ht="15.75">
      <c r="A51" s="1">
        <v>91.6</v>
      </c>
      <c r="B51" s="1">
        <v>1.0086</v>
      </c>
      <c r="C51" s="1">
        <f t="shared" si="6"/>
        <v>0.9891003153871247</v>
      </c>
      <c r="D51" s="14">
        <f t="shared" si="7"/>
        <v>1.061480496831045</v>
      </c>
      <c r="E51" s="1">
        <f t="shared" si="8"/>
        <v>91.53701660674064</v>
      </c>
    </row>
    <row r="52" spans="1:5" ht="15.75">
      <c r="A52" s="1">
        <v>94.57</v>
      </c>
      <c r="B52" s="1">
        <v>1.1934</v>
      </c>
      <c r="C52" s="1">
        <f t="shared" si="6"/>
        <v>1.1706875846074438</v>
      </c>
      <c r="D52" s="14">
        <f t="shared" si="7"/>
        <v>1.065510261241751</v>
      </c>
      <c r="E52" s="1">
        <f t="shared" si="8"/>
        <v>94.32441350758207</v>
      </c>
    </row>
    <row r="53" spans="1:5" ht="15.75">
      <c r="A53" s="1">
        <v>97.59</v>
      </c>
      <c r="B53" s="1">
        <v>1.0853</v>
      </c>
      <c r="C53" s="1">
        <f t="shared" si="6"/>
        <v>1.0649778906054668</v>
      </c>
      <c r="D53" s="14">
        <f t="shared" si="7"/>
        <v>1.0696078668041524</v>
      </c>
      <c r="E53" s="1">
        <f t="shared" si="8"/>
        <v>97.14787815638216</v>
      </c>
    </row>
    <row r="54" spans="1:5" ht="15.75">
      <c r="A54" s="1">
        <v>100.65</v>
      </c>
      <c r="B54" s="1">
        <v>1.3496</v>
      </c>
      <c r="C54" s="1">
        <f t="shared" si="6"/>
        <v>1.3247484603357393</v>
      </c>
      <c r="D54" s="14">
        <f t="shared" si="7"/>
        <v>1.0737597452879102</v>
      </c>
      <c r="E54" s="1">
        <f t="shared" si="8"/>
        <v>99.99767767012675</v>
      </c>
    </row>
    <row r="55" spans="1:5" ht="15.75">
      <c r="A55" s="1">
        <v>111.2</v>
      </c>
      <c r="B55" s="1">
        <v>1.0482</v>
      </c>
      <c r="C55" s="1">
        <f t="shared" si="6"/>
        <v>1.0300219042538215</v>
      </c>
      <c r="D55" s="14">
        <f t="shared" si="7"/>
        <v>1.0880742282956368</v>
      </c>
      <c r="E55" s="1">
        <f t="shared" si="8"/>
        <v>109.69370733946792</v>
      </c>
    </row>
    <row r="56" spans="1:5" ht="15.75">
      <c r="A56" s="1">
        <v>114.2</v>
      </c>
      <c r="B56" s="1">
        <v>1.1573</v>
      </c>
      <c r="C56" s="1">
        <f t="shared" si="6"/>
        <v>1.1375825895170175</v>
      </c>
      <c r="D56" s="14">
        <f t="shared" si="7"/>
        <v>1.09214469739736</v>
      </c>
      <c r="E56" s="1">
        <f t="shared" si="8"/>
        <v>112.44059610535137</v>
      </c>
    </row>
    <row r="57" spans="1:5" ht="15.75">
      <c r="A57" s="1">
        <v>117.18</v>
      </c>
      <c r="B57" s="1">
        <v>1.0883</v>
      </c>
      <c r="C57" s="1">
        <f t="shared" si="6"/>
        <v>1.070087650275016</v>
      </c>
      <c r="D57" s="14">
        <f t="shared" si="7"/>
        <v>1.096188030038405</v>
      </c>
      <c r="E57" s="1">
        <f t="shared" si="8"/>
        <v>115.15910781898101</v>
      </c>
    </row>
    <row r="58" spans="1:5" ht="15.75">
      <c r="A58" s="1">
        <v>120.25</v>
      </c>
      <c r="B58" s="1">
        <v>1.0786</v>
      </c>
      <c r="C58" s="1">
        <f t="shared" si="6"/>
        <v>1.06088638053575</v>
      </c>
      <c r="D58" s="14">
        <f t="shared" si="7"/>
        <v>1.1003534767525018</v>
      </c>
      <c r="E58" s="1">
        <f t="shared" si="8"/>
        <v>117.9491203602787</v>
      </c>
    </row>
    <row r="59" spans="1:5" ht="15.75">
      <c r="A59" s="1">
        <v>123.45</v>
      </c>
      <c r="B59" s="1">
        <v>1.3112</v>
      </c>
      <c r="C59" s="1">
        <f t="shared" si="6"/>
        <v>1.2900927064074883</v>
      </c>
      <c r="D59" s="14">
        <f t="shared" si="7"/>
        <v>1.1046953104610067</v>
      </c>
      <c r="E59" s="1">
        <f t="shared" si="8"/>
        <v>120.84584669712228</v>
      </c>
    </row>
    <row r="60" spans="1:5" ht="15.75">
      <c r="A60" s="1">
        <v>126.23</v>
      </c>
      <c r="B60" s="1">
        <v>1.0627</v>
      </c>
      <c r="C60" s="1">
        <f t="shared" si="6"/>
        <v>1.045893118563319</v>
      </c>
      <c r="D60" s="14">
        <f t="shared" si="7"/>
        <v>1.10846727849527</v>
      </c>
      <c r="E60" s="1">
        <f t="shared" si="8"/>
        <v>123.3538142789654</v>
      </c>
    </row>
    <row r="61" spans="1:5" ht="15.75">
      <c r="A61" s="1">
        <v>129.25</v>
      </c>
      <c r="B61" s="1">
        <v>1.4259</v>
      </c>
      <c r="C61" s="1">
        <f t="shared" si="6"/>
        <v>1.4037864945700629</v>
      </c>
      <c r="D61" s="14">
        <f t="shared" si="7"/>
        <v>1.1125648840576716</v>
      </c>
      <c r="E61" s="1">
        <f t="shared" si="8"/>
        <v>126.06826270644557</v>
      </c>
    </row>
    <row r="62" spans="1:5" ht="15.75">
      <c r="A62" s="1">
        <v>130.02</v>
      </c>
      <c r="B62" s="1">
        <v>1.0985</v>
      </c>
      <c r="C62" s="1">
        <f t="shared" si="6"/>
        <v>1.081549894229968</v>
      </c>
      <c r="D62" s="14">
        <f t="shared" si="7"/>
        <v>1.1136096377937805</v>
      </c>
      <c r="E62" s="1">
        <f t="shared" si="8"/>
        <v>126.75970787167014</v>
      </c>
    </row>
    <row r="63" spans="1:5" ht="15.75">
      <c r="A63" s="1">
        <v>133.02</v>
      </c>
      <c r="B63" s="1">
        <v>1.3001</v>
      </c>
      <c r="C63" s="1">
        <f t="shared" si="6"/>
        <v>1.2804354019524467</v>
      </c>
      <c r="D63" s="14">
        <f t="shared" si="7"/>
        <v>1.1176801068955038</v>
      </c>
      <c r="E63" s="1">
        <f t="shared" si="8"/>
        <v>129.4438390300325</v>
      </c>
    </row>
    <row r="64" spans="1:5" ht="15.75">
      <c r="A64" s="1">
        <v>136.02</v>
      </c>
      <c r="B64" s="1">
        <v>1.1069</v>
      </c>
      <c r="C64" s="1">
        <f t="shared" si="6"/>
        <v>1.090494997621874</v>
      </c>
      <c r="D64" s="14">
        <f t="shared" si="7"/>
        <v>1.121750575997227</v>
      </c>
      <c r="E64" s="1">
        <f t="shared" si="8"/>
        <v>132.1182303467769</v>
      </c>
    </row>
    <row r="65" spans="1:5" ht="15.75">
      <c r="A65" s="1">
        <v>139.6</v>
      </c>
      <c r="B65" s="1">
        <v>0.9593</v>
      </c>
      <c r="C65" s="1">
        <f aca="true" t="shared" si="9" ref="C65:C80">B65*(1+($I$28+$I$29*A65)/(1282900)+($I$30+A65*$I$31-$I$32)/400)</f>
        <v>0.9454314278495</v>
      </c>
      <c r="D65" s="14">
        <f aca="true" t="shared" si="10" ref="D65:D80">G$18+G$20*A65</f>
        <v>1.1266080024586167</v>
      </c>
      <c r="E65" s="1">
        <f t="shared" si="8"/>
        <v>135.2959105977491</v>
      </c>
    </row>
    <row r="66" spans="1:5" ht="15.75">
      <c r="A66" s="1">
        <v>142.6</v>
      </c>
      <c r="B66" s="1">
        <v>0.9588</v>
      </c>
      <c r="C66" s="1">
        <f t="shared" si="9"/>
        <v>0.9452308773830582</v>
      </c>
      <c r="D66" s="14">
        <f t="shared" si="10"/>
        <v>1.13067847156034</v>
      </c>
      <c r="E66" s="1">
        <f aca="true" t="shared" si="11" ref="E66:E81">E65+(A66-A65)/D66</f>
        <v>137.9491847826374</v>
      </c>
    </row>
    <row r="67" spans="1:5" ht="15.75">
      <c r="A67" s="1">
        <v>145.6</v>
      </c>
      <c r="B67" s="1">
        <v>1.1013</v>
      </c>
      <c r="C67" s="1">
        <f t="shared" si="9"/>
        <v>1.0860498417837539</v>
      </c>
      <c r="D67" s="14">
        <f t="shared" si="10"/>
        <v>1.1347489406620632</v>
      </c>
      <c r="E67" s="1">
        <f t="shared" si="11"/>
        <v>140.59294138156372</v>
      </c>
    </row>
    <row r="68" spans="1:5" ht="15.75">
      <c r="A68" s="1">
        <v>149.15</v>
      </c>
      <c r="B68" s="1">
        <v>1.1224</v>
      </c>
      <c r="C68" s="1">
        <f t="shared" si="9"/>
        <v>1.1072624592018365</v>
      </c>
      <c r="D68" s="14">
        <f t="shared" si="10"/>
        <v>1.1395656624324357</v>
      </c>
      <c r="E68" s="1">
        <f t="shared" si="11"/>
        <v>143.70816336221066</v>
      </c>
    </row>
    <row r="69" spans="1:5" ht="15.75">
      <c r="A69" s="1">
        <v>151.61</v>
      </c>
      <c r="B69" s="1">
        <v>1.2689</v>
      </c>
      <c r="C69" s="1">
        <f t="shared" si="9"/>
        <v>1.2521037694752712</v>
      </c>
      <c r="D69" s="14">
        <f t="shared" si="10"/>
        <v>1.1429034470958488</v>
      </c>
      <c r="E69" s="1">
        <f t="shared" si="11"/>
        <v>145.8605761546044</v>
      </c>
    </row>
    <row r="70" spans="1:5" ht="15.75">
      <c r="A70" s="1">
        <v>154.66</v>
      </c>
      <c r="B70" s="1">
        <v>1.424</v>
      </c>
      <c r="C70" s="1">
        <f t="shared" si="9"/>
        <v>1.40559197219342</v>
      </c>
      <c r="D70" s="14">
        <f t="shared" si="10"/>
        <v>1.1470417573492673</v>
      </c>
      <c r="E70" s="1">
        <f t="shared" si="11"/>
        <v>148.5195900749418</v>
      </c>
    </row>
    <row r="71" spans="1:5" ht="15.75">
      <c r="A71" s="1">
        <v>159</v>
      </c>
      <c r="B71" s="1">
        <v>0.9286</v>
      </c>
      <c r="C71" s="1">
        <f t="shared" si="9"/>
        <v>0.9170054318747308</v>
      </c>
      <c r="D71" s="14">
        <f t="shared" si="10"/>
        <v>1.1529303693164268</v>
      </c>
      <c r="E71" s="1">
        <f t="shared" si="11"/>
        <v>152.28391107428644</v>
      </c>
    </row>
    <row r="72" spans="1:5" ht="15.75">
      <c r="A72" s="1">
        <v>160.75</v>
      </c>
      <c r="B72" s="1">
        <v>1.0637</v>
      </c>
      <c r="C72" s="1">
        <f t="shared" si="9"/>
        <v>1.0506076754507228</v>
      </c>
      <c r="D72" s="14">
        <f t="shared" si="10"/>
        <v>1.1553048096257654</v>
      </c>
      <c r="E72" s="1">
        <f t="shared" si="11"/>
        <v>153.79866283972476</v>
      </c>
    </row>
    <row r="73" spans="1:5" ht="15.75">
      <c r="A73" s="1">
        <v>163.75</v>
      </c>
      <c r="B73" s="1">
        <v>1.0397</v>
      </c>
      <c r="C73" s="1">
        <f t="shared" si="9"/>
        <v>1.027219951911252</v>
      </c>
      <c r="D73" s="14">
        <f t="shared" si="10"/>
        <v>1.1593752787274887</v>
      </c>
      <c r="E73" s="1">
        <f t="shared" si="11"/>
        <v>156.38626329580205</v>
      </c>
    </row>
    <row r="74" spans="1:5" ht="15.75">
      <c r="A74" s="1">
        <v>165.35</v>
      </c>
      <c r="B74" s="1">
        <v>1.0275</v>
      </c>
      <c r="C74" s="1">
        <f t="shared" si="9"/>
        <v>1.0153334130063192</v>
      </c>
      <c r="D74" s="14">
        <f t="shared" si="10"/>
        <v>1.161546195581741</v>
      </c>
      <c r="E74" s="1">
        <f t="shared" si="11"/>
        <v>157.76373756767003</v>
      </c>
    </row>
    <row r="75" spans="1:5" ht="15.75">
      <c r="A75" s="1">
        <v>169.28</v>
      </c>
      <c r="B75" s="1">
        <v>0.9773</v>
      </c>
      <c r="C75" s="1">
        <f t="shared" si="9"/>
        <v>0.9661180250927152</v>
      </c>
      <c r="D75" s="14">
        <f t="shared" si="10"/>
        <v>1.1668785101049985</v>
      </c>
      <c r="E75" s="1">
        <f t="shared" si="11"/>
        <v>161.1316974417844</v>
      </c>
    </row>
    <row r="76" spans="1:5" ht="15.75">
      <c r="A76" s="1">
        <v>170.78</v>
      </c>
      <c r="B76" s="1">
        <v>1.0991</v>
      </c>
      <c r="C76" s="1">
        <f t="shared" si="9"/>
        <v>1.086691916539683</v>
      </c>
      <c r="D76" s="14">
        <f t="shared" si="10"/>
        <v>1.1689137446558602</v>
      </c>
      <c r="E76" s="1">
        <f t="shared" si="11"/>
        <v>162.41494011632548</v>
      </c>
    </row>
    <row r="77" spans="1:5" ht="15.75">
      <c r="A77" s="1">
        <v>173.78</v>
      </c>
      <c r="B77" s="1">
        <v>1.1139</v>
      </c>
      <c r="C77" s="1">
        <f t="shared" si="9"/>
        <v>1.1016643268134785</v>
      </c>
      <c r="D77" s="14">
        <f t="shared" si="10"/>
        <v>1.1729842137575832</v>
      </c>
      <c r="E77" s="1">
        <f t="shared" si="11"/>
        <v>164.97251929327766</v>
      </c>
    </row>
    <row r="78" spans="1:5" ht="15.75">
      <c r="A78" s="1">
        <v>175.28</v>
      </c>
      <c r="B78" s="1">
        <v>1.2809</v>
      </c>
      <c r="C78" s="1">
        <f t="shared" si="9"/>
        <v>1.2670251045254042</v>
      </c>
      <c r="D78" s="14">
        <f t="shared" si="10"/>
        <v>1.1750194483084448</v>
      </c>
      <c r="E78" s="1">
        <f t="shared" si="11"/>
        <v>166.24909390841225</v>
      </c>
    </row>
    <row r="79" spans="1:5" ht="15.75">
      <c r="A79" s="1">
        <v>180.2</v>
      </c>
      <c r="B79" s="1">
        <v>0.9602</v>
      </c>
      <c r="C79" s="1">
        <f t="shared" si="9"/>
        <v>0.9502789159522577</v>
      </c>
      <c r="D79" s="14">
        <f t="shared" si="10"/>
        <v>1.181695017635271</v>
      </c>
      <c r="E79" s="1">
        <f t="shared" si="11"/>
        <v>170.4126047352968</v>
      </c>
    </row>
    <row r="80" spans="1:5" ht="15.75">
      <c r="A80" s="1">
        <v>183</v>
      </c>
      <c r="B80" s="1">
        <v>1.1418</v>
      </c>
      <c r="C80" s="1">
        <f t="shared" si="9"/>
        <v>1.1303273641687652</v>
      </c>
      <c r="D80" s="14">
        <f t="shared" si="10"/>
        <v>1.1854941221302127</v>
      </c>
      <c r="E80" s="1">
        <f t="shared" si="11"/>
        <v>172.774489073423</v>
      </c>
    </row>
    <row r="81" spans="1:5" ht="15.75">
      <c r="A81" s="1">
        <v>185.15</v>
      </c>
      <c r="B81" s="1">
        <v>1.1233</v>
      </c>
      <c r="C81" s="1">
        <f aca="true" t="shared" si="12" ref="C81:C93">B81*(1+($I$28+$I$29*A81)/(1282900)+($I$30+A81*$I$31-$I$32)/400)</f>
        <v>1.112258605263917</v>
      </c>
      <c r="D81" s="14">
        <f aca="true" t="shared" si="13" ref="D81:D93">G$18+G$20*A81</f>
        <v>1.1884112916531144</v>
      </c>
      <c r="E81" s="1">
        <f t="shared" si="11"/>
        <v>174.58362705040176</v>
      </c>
    </row>
    <row r="82" spans="1:5" ht="15.75">
      <c r="A82" s="1">
        <v>187.55</v>
      </c>
      <c r="B82" s="1">
        <v>1.1248</v>
      </c>
      <c r="C82" s="1">
        <f t="shared" si="12"/>
        <v>1.1140181124675248</v>
      </c>
      <c r="D82" s="14">
        <f t="shared" si="13"/>
        <v>1.191667666934493</v>
      </c>
      <c r="E82" s="1">
        <f aca="true" t="shared" si="14" ref="E82:E93">E81+(A82-A81)/D82</f>
        <v>176.59761137387835</v>
      </c>
    </row>
    <row r="83" spans="1:5" ht="15.75">
      <c r="A83" s="1">
        <v>189.05</v>
      </c>
      <c r="B83" s="1">
        <v>1.1221</v>
      </c>
      <c r="C83" s="1">
        <f t="shared" si="12"/>
        <v>1.111514989238087</v>
      </c>
      <c r="D83" s="14">
        <f t="shared" si="13"/>
        <v>1.1937029014853546</v>
      </c>
      <c r="E83" s="1">
        <f t="shared" si="14"/>
        <v>177.85420545447707</v>
      </c>
    </row>
    <row r="84" spans="1:5" ht="15.75">
      <c r="A84" s="1">
        <v>190.55</v>
      </c>
      <c r="B84" s="1">
        <v>1.4944</v>
      </c>
      <c r="C84" s="1">
        <f t="shared" si="12"/>
        <v>1.4805307332687887</v>
      </c>
      <c r="D84" s="14">
        <f t="shared" si="13"/>
        <v>1.1957381360362163</v>
      </c>
      <c r="E84" s="1">
        <f t="shared" si="14"/>
        <v>179.1086607192162</v>
      </c>
    </row>
    <row r="85" spans="1:5" ht="15.75">
      <c r="A85" s="1">
        <v>192.05</v>
      </c>
      <c r="B85" s="1">
        <v>1.4851</v>
      </c>
      <c r="C85" s="1">
        <f t="shared" si="12"/>
        <v>1.4715433577805999</v>
      </c>
      <c r="D85" s="14">
        <f t="shared" si="13"/>
        <v>1.1977733705870777</v>
      </c>
      <c r="E85" s="1">
        <f t="shared" si="14"/>
        <v>180.36098443656917</v>
      </c>
    </row>
    <row r="86" spans="1:5" ht="15.75">
      <c r="A86" s="1">
        <v>197.5</v>
      </c>
      <c r="B86" s="1">
        <v>1.5297</v>
      </c>
      <c r="C86" s="1">
        <f t="shared" si="12"/>
        <v>1.516583193539621</v>
      </c>
      <c r="D86" s="14">
        <f t="shared" si="13"/>
        <v>1.205168056121875</v>
      </c>
      <c r="E86" s="1">
        <f t="shared" si="14"/>
        <v>184.88317532299013</v>
      </c>
    </row>
    <row r="87" spans="1:5" ht="15.75">
      <c r="A87" s="1">
        <v>199</v>
      </c>
      <c r="B87" s="1">
        <v>1.3151</v>
      </c>
      <c r="C87" s="1">
        <f t="shared" si="12"/>
        <v>1.3040237431933668</v>
      </c>
      <c r="D87" s="14">
        <f t="shared" si="13"/>
        <v>1.2072032906727366</v>
      </c>
      <c r="E87" s="1">
        <f t="shared" si="14"/>
        <v>186.12571666759175</v>
      </c>
    </row>
    <row r="88" spans="1:5" ht="15.75">
      <c r="A88" s="1">
        <v>200.5</v>
      </c>
      <c r="B88" s="1">
        <v>1.6517</v>
      </c>
      <c r="C88" s="1">
        <f t="shared" si="12"/>
        <v>1.638040474784895</v>
      </c>
      <c r="D88" s="14">
        <f t="shared" si="13"/>
        <v>1.2092385252235982</v>
      </c>
      <c r="E88" s="1">
        <f t="shared" si="14"/>
        <v>187.36616672662592</v>
      </c>
    </row>
    <row r="89" spans="1:5" ht="15.75">
      <c r="A89" s="1">
        <v>203.5</v>
      </c>
      <c r="B89" s="1">
        <v>1.1564</v>
      </c>
      <c r="C89" s="1">
        <f t="shared" si="12"/>
        <v>1.1471890408143948</v>
      </c>
      <c r="D89" s="14">
        <f t="shared" si="13"/>
        <v>1.2133089943253215</v>
      </c>
      <c r="E89" s="1">
        <f t="shared" si="14"/>
        <v>189.8387437981148</v>
      </c>
    </row>
    <row r="90" spans="1:5" ht="15.75">
      <c r="A90" s="1">
        <v>216.2</v>
      </c>
      <c r="B90" s="1">
        <v>1.0335</v>
      </c>
      <c r="C90" s="1">
        <f t="shared" si="12"/>
        <v>1.0266014131151795</v>
      </c>
      <c r="D90" s="14">
        <f t="shared" si="13"/>
        <v>1.2305406468559497</v>
      </c>
      <c r="E90" s="1">
        <f t="shared" si="14"/>
        <v>200.1594105980687</v>
      </c>
    </row>
    <row r="91" spans="1:5" ht="15.75">
      <c r="A91" s="1">
        <v>216.45</v>
      </c>
      <c r="B91" s="1">
        <v>1.2708</v>
      </c>
      <c r="C91" s="1">
        <f t="shared" si="12"/>
        <v>1.2623497174759781</v>
      </c>
      <c r="D91" s="14">
        <f t="shared" si="13"/>
        <v>1.2308798526144267</v>
      </c>
      <c r="E91" s="1">
        <f t="shared" si="14"/>
        <v>200.36251734278386</v>
      </c>
    </row>
    <row r="92" spans="1:5" ht="15.75">
      <c r="A92" s="1">
        <v>217.95</v>
      </c>
      <c r="B92" s="1">
        <v>1.1871</v>
      </c>
      <c r="C92" s="1">
        <f t="shared" si="12"/>
        <v>1.179387187996711</v>
      </c>
      <c r="D92" s="14">
        <f t="shared" si="13"/>
        <v>1.2329150871652883</v>
      </c>
      <c r="E92" s="1">
        <f t="shared" si="14"/>
        <v>201.57914614035076</v>
      </c>
    </row>
    <row r="93" spans="1:5" ht="15.75">
      <c r="A93" s="1">
        <v>219.45</v>
      </c>
      <c r="B93" s="1">
        <v>1.0547</v>
      </c>
      <c r="C93" s="1">
        <f t="shared" si="12"/>
        <v>1.04800814032649</v>
      </c>
      <c r="D93" s="14">
        <f t="shared" si="13"/>
        <v>1.23495032171615</v>
      </c>
      <c r="E93" s="1">
        <f t="shared" si="14"/>
        <v>202.79376989777893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5" sqref="A15:I2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2.75</v>
      </c>
      <c r="C3" s="1">
        <v>0</v>
      </c>
      <c r="F3" s="4">
        <f>1000*1/SLOPE(C3:C12,B3:B12)</f>
        <v>25.350692239211043</v>
      </c>
      <c r="G3" s="1">
        <f>INTERCEPT(B4:B12,A4:A12)</f>
        <v>2.0148245614035045</v>
      </c>
    </row>
    <row r="4" spans="1:9" ht="15.75">
      <c r="A4" s="1">
        <v>51.5</v>
      </c>
      <c r="B4" s="1">
        <v>3.708</v>
      </c>
      <c r="C4" s="1">
        <f>A4/G$18</f>
        <v>48.07213745491581</v>
      </c>
      <c r="E4" s="5">
        <f>1000*1/SLOPE(C3:C4,B3:B4)</f>
        <v>19.928383690000473</v>
      </c>
      <c r="F4" s="5" t="s">
        <v>7</v>
      </c>
      <c r="I4" s="6">
        <f>SLOPE(E4:E12,A4:A12)*1000</f>
        <v>536.6025059449491</v>
      </c>
    </row>
    <row r="5" spans="1:9" ht="15.75">
      <c r="A5" s="1">
        <v>80</v>
      </c>
      <c r="B5" s="1">
        <v>4.645</v>
      </c>
      <c r="C5" s="1">
        <f>A5/G$18</f>
        <v>74.67516497851</v>
      </c>
      <c r="E5" s="5">
        <f>1000*1/SLOPE(C4:C5,B4:B5)</f>
        <v>35.22155510943153</v>
      </c>
      <c r="F5" s="7">
        <f>CORREL(C3:C12,B3:B12)</f>
        <v>0.9875297034008089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23.076841198236117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0.9875297034008088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1.1</v>
      </c>
      <c r="C16" s="1">
        <f>B16*(1+($I$28+$I$29*A16)/(1282900)+($I$30+A16*$I$31-$I$32)/400)</f>
        <v>1.0687064512043027</v>
      </c>
      <c r="D16" s="14">
        <f>G18</f>
        <v>1.071306638867452</v>
      </c>
      <c r="E16" s="1">
        <v>0</v>
      </c>
      <c r="I16" s="1" t="s">
        <v>24</v>
      </c>
    </row>
    <row r="17" spans="1:7" ht="15.75">
      <c r="A17" s="1">
        <f>A5</f>
        <v>80</v>
      </c>
      <c r="B17" s="1">
        <v>1.1</v>
      </c>
      <c r="C17" s="1">
        <f>B17*(1+($I$28+$I$29*A17)/(1282900)+($I$30+A17*$I$31-$I$32)/400)</f>
        <v>1.073906826530601</v>
      </c>
      <c r="D17" s="14">
        <f>G18</f>
        <v>1.071306638867452</v>
      </c>
      <c r="E17" s="1">
        <f>E16+(A17-A16)/D17</f>
        <v>74.67516497851</v>
      </c>
      <c r="G17" s="2" t="s">
        <v>14</v>
      </c>
    </row>
    <row r="18" spans="1:7" ht="15.75">
      <c r="A18" s="2"/>
      <c r="G18" s="1">
        <f>AVERAGE(C16:C17)</f>
        <v>1.071306638867452</v>
      </c>
    </row>
    <row r="26" ht="15.75">
      <c r="G26" s="13" t="s">
        <v>16</v>
      </c>
    </row>
    <row r="28" spans="7:9" ht="15.75">
      <c r="G28" s="2" t="s">
        <v>17</v>
      </c>
      <c r="I28" s="1">
        <v>2792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2.75</v>
      </c>
    </row>
    <row r="31" spans="7:9" ht="15.75">
      <c r="G31" s="2" t="s">
        <v>20</v>
      </c>
      <c r="I31" s="1">
        <f>F9/1000</f>
        <v>0.023076841198236116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5" sqref="A15:I2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2.73</v>
      </c>
      <c r="C3" s="1">
        <v>0</v>
      </c>
      <c r="F3" s="4">
        <f>1000*1/SLOPE(C3:C12,B3:B12)</f>
        <v>20.048957699126404</v>
      </c>
      <c r="G3" s="1" t="e">
        <f>INTERCEPT(B4:B12,A4:A12)</f>
        <v>#DIV/0!</v>
      </c>
    </row>
    <row r="4" spans="1:9" ht="15.75">
      <c r="A4" s="1">
        <v>50.3</v>
      </c>
      <c r="B4" s="1">
        <v>3.717</v>
      </c>
      <c r="C4" s="1">
        <f>A4/G$18</f>
        <v>49.22949186745017</v>
      </c>
      <c r="E4" s="5">
        <f>1000*1/SLOPE(C3:C4,B3:B4)</f>
        <v>20.048957699126404</v>
      </c>
      <c r="F4" s="5" t="s">
        <v>7</v>
      </c>
      <c r="I4" s="6" t="e">
        <f>SLOPE(E4:E12,A4:A12)*1000</f>
        <v>#DIV/0!</v>
      </c>
    </row>
    <row r="5" spans="5:9" ht="15.75">
      <c r="E5" s="5"/>
      <c r="F5" s="7">
        <f>CORREL(C3:C12,B3:B12)</f>
        <v>1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19.62226640159048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1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1.05</v>
      </c>
      <c r="C16" s="1">
        <f>B16*(1+($I$28+$I$29*A16)/(1282900)+($I$30+A16*$I$31-$I$32)/400)</f>
        <v>1.0204127715527322</v>
      </c>
      <c r="D16" s="14">
        <f>G18</f>
        <v>1.0217452606545718</v>
      </c>
      <c r="E16" s="1">
        <v>0</v>
      </c>
      <c r="I16" s="1" t="s">
        <v>24</v>
      </c>
    </row>
    <row r="17" spans="1:7" ht="15.75">
      <c r="A17" s="1">
        <f>A4</f>
        <v>50.3</v>
      </c>
      <c r="B17" s="1">
        <v>1.05</v>
      </c>
      <c r="C17" s="1">
        <f>B17*(1+($I$28+$I$29*A17)/(1282900)+($I$30+A17*$I$31-$I$32)/400)</f>
        <v>1.0230777497564112</v>
      </c>
      <c r="D17" s="14">
        <f>G18</f>
        <v>1.0217452606545718</v>
      </c>
      <c r="E17" s="1">
        <f>E16+(A17-A16)/D17</f>
        <v>49.22949186745017</v>
      </c>
      <c r="G17" s="2" t="s">
        <v>14</v>
      </c>
    </row>
    <row r="18" spans="1:7" ht="15.75">
      <c r="A18" s="2"/>
      <c r="G18" s="1">
        <f>AVERAGE(C16:C17)</f>
        <v>1.0217452606545718</v>
      </c>
    </row>
    <row r="26" ht="15.75">
      <c r="G26" s="13" t="s">
        <v>16</v>
      </c>
    </row>
    <row r="28" spans="7:9" ht="15.75">
      <c r="G28" s="2" t="s">
        <v>17</v>
      </c>
      <c r="I28" s="1">
        <v>3203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2.73</v>
      </c>
    </row>
    <row r="31" spans="7:9" ht="15.75">
      <c r="G31" s="2" t="s">
        <v>20</v>
      </c>
      <c r="I31" s="1">
        <f>F9/1000</f>
        <v>0.01962226640159048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5" sqref="A15:I20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2.6</v>
      </c>
      <c r="C3" s="1">
        <v>0</v>
      </c>
      <c r="F3" s="4">
        <f>1000*1/SLOPE(C3:C12,B3:B12)</f>
        <v>21.61484196557588</v>
      </c>
      <c r="G3" s="1" t="e">
        <f>INTERCEPT(B4:B12,A4:A12)</f>
        <v>#DIV/0!</v>
      </c>
    </row>
    <row r="4" spans="1:9" ht="15.75">
      <c r="A4" s="1">
        <v>52.8</v>
      </c>
      <c r="B4" s="1">
        <v>3.717</v>
      </c>
      <c r="C4" s="1">
        <f>A4/G$18</f>
        <v>51.677453935538615</v>
      </c>
      <c r="E4" s="5">
        <f>1000*1/SLOPE(C3:C4,B3:B4)</f>
        <v>21.61484196557588</v>
      </c>
      <c r="F4" s="5" t="s">
        <v>7</v>
      </c>
      <c r="I4" s="6" t="e">
        <f>SLOPE(E4:E12,A4:A12)*1000</f>
        <v>#DIV/0!</v>
      </c>
    </row>
    <row r="5" spans="5:9" ht="15.75">
      <c r="E5" s="5"/>
      <c r="F5" s="7">
        <f>CORREL(C3:C12,B3:B12)</f>
        <v>1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21.15530303030303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1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1.05</v>
      </c>
      <c r="C16" s="1">
        <f>B16*(1+($I$28+$I$29*A16)/(1282900)+($I$30+A16*$I$31-$I$32)/400)</f>
        <v>1.020217207108894</v>
      </c>
      <c r="D16" s="14">
        <f>G18</f>
        <v>1.0217221627416402</v>
      </c>
      <c r="E16" s="1">
        <v>0</v>
      </c>
      <c r="I16" s="1" t="s">
        <v>24</v>
      </c>
    </row>
    <row r="17" spans="1:7" ht="15.75">
      <c r="A17" s="1">
        <f>A4</f>
        <v>52.8</v>
      </c>
      <c r="B17" s="1">
        <v>1.05</v>
      </c>
      <c r="C17" s="1">
        <f>B17*(1+($I$28+$I$29*A17)/(1282900)+($I$30+A17*$I$31-$I$32)/400)</f>
        <v>1.0232271183743862</v>
      </c>
      <c r="D17" s="14">
        <f>G18</f>
        <v>1.0217221627416402</v>
      </c>
      <c r="E17" s="1">
        <f>E16+(A17-A16)/D17</f>
        <v>51.677453935538615</v>
      </c>
      <c r="G17" s="2" t="s">
        <v>14</v>
      </c>
    </row>
    <row r="18" spans="1:7" ht="15.75">
      <c r="A18" s="2"/>
      <c r="G18" s="1">
        <f>AVERAGE(C16:C17)</f>
        <v>1.0217221627416402</v>
      </c>
    </row>
    <row r="26" ht="15.75">
      <c r="G26" s="13" t="s">
        <v>16</v>
      </c>
    </row>
    <row r="28" spans="7:9" ht="15.75">
      <c r="G28" s="2" t="s">
        <v>17</v>
      </c>
      <c r="I28" s="1">
        <v>3381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2.6</v>
      </c>
    </row>
    <row r="31" spans="7:9" ht="15.75">
      <c r="G31" s="2" t="s">
        <v>20</v>
      </c>
      <c r="I31" s="1">
        <f>F9/1000</f>
        <v>0.02115530303030303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2.59</v>
      </c>
      <c r="C3" s="1">
        <v>0</v>
      </c>
      <c r="F3" s="4">
        <f>1000*1/SLOPE(C3:C12,B3:B12)</f>
        <v>41.89434387200547</v>
      </c>
      <c r="G3" s="1">
        <f>INTERCEPT(B4:B12,A4:A12)</f>
        <v>0.8803999999999825</v>
      </c>
    </row>
    <row r="4" spans="1:9" ht="15.75">
      <c r="A4" s="1">
        <v>51.3</v>
      </c>
      <c r="B4" s="1">
        <v>3.953</v>
      </c>
      <c r="C4" s="1">
        <f>A4/G$18</f>
        <v>47.81573330651376</v>
      </c>
      <c r="E4" s="5">
        <f>1000*1/SLOPE(C3:C4,B3:B4)</f>
        <v>28.505261882375578</v>
      </c>
      <c r="F4" s="5" t="s">
        <v>7</v>
      </c>
      <c r="I4" s="6">
        <f>SLOPE(E4:E12,A4:A12)*1000</f>
        <v>1254.5235796709849</v>
      </c>
    </row>
    <row r="5" spans="1:9" ht="15.75">
      <c r="A5" s="1">
        <v>79.8</v>
      </c>
      <c r="B5" s="1">
        <v>5.66</v>
      </c>
      <c r="C5" s="1">
        <f>A5/G$18</f>
        <v>74.3800295879103</v>
      </c>
      <c r="E5" s="5">
        <f>1000*1/SLOPE(C4:C5,B4:B5)</f>
        <v>64.25918390299869</v>
      </c>
      <c r="F5" s="7">
        <f>CORREL(C3:C12,B3:B12)</f>
        <v>0.9741004478574473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37.052399209945406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0.9741004478574471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1.1</v>
      </c>
      <c r="C16" s="1">
        <f>B16*(1+($I$28+$I$29*A16)/(1282900)+($I$30+A16*$I$31-$I$32)/400)</f>
        <v>1.0687414687426924</v>
      </c>
      <c r="D16" s="14">
        <f>G18</f>
        <v>1.0728686240395184</v>
      </c>
      <c r="E16" s="1">
        <v>0</v>
      </c>
      <c r="I16" s="1" t="s">
        <v>24</v>
      </c>
    </row>
    <row r="17" spans="1:7" ht="15.75">
      <c r="A17" s="1">
        <f>A5</f>
        <v>79.8</v>
      </c>
      <c r="B17" s="1">
        <v>1.1</v>
      </c>
      <c r="C17" s="1">
        <f>B17*(1+($I$28+$I$29*A17)/(1282900)+($I$30+A17*$I$31-$I$32)/400)</f>
        <v>1.0769957793363445</v>
      </c>
      <c r="D17" s="14">
        <f>G18</f>
        <v>1.0728686240395184</v>
      </c>
      <c r="E17" s="1">
        <f>E16+(A17-A16)/D17</f>
        <v>74.3800295879103</v>
      </c>
      <c r="G17" s="2" t="s">
        <v>14</v>
      </c>
    </row>
    <row r="18" spans="1:7" ht="15.75">
      <c r="A18" s="2"/>
      <c r="G18" s="1">
        <f>AVERAGE(C16:C17)</f>
        <v>1.0728686240395184</v>
      </c>
    </row>
    <row r="26" ht="15.75">
      <c r="G26" s="13" t="s">
        <v>16</v>
      </c>
    </row>
    <row r="28" spans="7:9" ht="15.75">
      <c r="G28" s="2" t="s">
        <v>17</v>
      </c>
      <c r="I28" s="1">
        <v>3346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2.59</v>
      </c>
    </row>
    <row r="31" spans="7:9" ht="15.75">
      <c r="G31" s="2" t="s">
        <v>20</v>
      </c>
      <c r="I31" s="1">
        <f>F9/1000</f>
        <v>0.03705239920994541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5" sqref="A15:I20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2.38</v>
      </c>
      <c r="C3" s="1">
        <v>0</v>
      </c>
      <c r="F3" s="4">
        <f>1000*1/SLOPE(C3:C12,B3:B12)</f>
        <v>33.56250220772089</v>
      </c>
      <c r="G3" s="1">
        <f>INTERCEPT(B4:B12,A4:A12)</f>
        <v>3.0033824561403826</v>
      </c>
    </row>
    <row r="4" spans="1:9" ht="15.75">
      <c r="A4" s="1">
        <v>51.4</v>
      </c>
      <c r="B4" s="1">
        <v>4.246</v>
      </c>
      <c r="C4" s="1">
        <f>A4/G$18</f>
        <v>50.22630253147478</v>
      </c>
      <c r="E4" s="5">
        <f>1000*1/SLOPE(C3:C4,B3:B4)</f>
        <v>37.15184885112051</v>
      </c>
      <c r="F4" s="5" t="s">
        <v>7</v>
      </c>
      <c r="I4" s="6">
        <f>SLOPE(E4:E12,A4:A12)*1000</f>
        <v>-435.4903214864166</v>
      </c>
    </row>
    <row r="5" spans="1:9" ht="15.75">
      <c r="A5" s="1">
        <v>79.9</v>
      </c>
      <c r="B5" s="1">
        <v>4.935</v>
      </c>
      <c r="C5" s="1">
        <f>A5/G$18</f>
        <v>78.07551697013298</v>
      </c>
      <c r="E5" s="5">
        <f>1000*1/SLOPE(C4:C5,B4:B5)</f>
        <v>24.74037468875769</v>
      </c>
      <c r="F5" s="7">
        <f>CORREL(C3:C12,B3:B12)</f>
        <v>0.9953993661012175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32.49504483534619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0.9953993661012178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1.05</v>
      </c>
      <c r="C16" s="1">
        <f>B16*(1+($I$28+$I$29*A16)/(1282900)+($I$30+A16*$I$31-$I$32)/400)</f>
        <v>1.019901613726713</v>
      </c>
      <c r="D16" s="14">
        <f>G18</f>
        <v>1.0233681837875626</v>
      </c>
      <c r="E16" s="1">
        <v>0</v>
      </c>
      <c r="I16" s="1" t="s">
        <v>24</v>
      </c>
    </row>
    <row r="17" spans="1:7" ht="15.75">
      <c r="A17" s="1">
        <f>A5</f>
        <v>79.9</v>
      </c>
      <c r="B17" s="1">
        <v>1.05</v>
      </c>
      <c r="C17" s="1">
        <f>B17*(1+($I$28+$I$29*A17)/(1282900)+($I$30+A17*$I$31-$I$32)/400)</f>
        <v>1.0268347538484124</v>
      </c>
      <c r="D17" s="14">
        <f>G18</f>
        <v>1.0233681837875626</v>
      </c>
      <c r="E17" s="1">
        <f>E16+(A17-A16)/D17</f>
        <v>78.07551697013298</v>
      </c>
      <c r="G17" s="2" t="s">
        <v>14</v>
      </c>
    </row>
    <row r="18" spans="1:7" ht="15.75">
      <c r="A18" s="2"/>
      <c r="G18" s="1">
        <f>AVERAGE(C16:C17)</f>
        <v>1.0233681837875626</v>
      </c>
    </row>
    <row r="26" ht="15.75">
      <c r="G26" s="13" t="s">
        <v>16</v>
      </c>
    </row>
    <row r="28" spans="7:9" ht="15.75">
      <c r="G28" s="2" t="s">
        <v>17</v>
      </c>
      <c r="I28" s="1">
        <v>3701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2.38</v>
      </c>
    </row>
    <row r="31" spans="7:9" ht="15.75">
      <c r="G31" s="2" t="s">
        <v>20</v>
      </c>
      <c r="I31" s="1">
        <f>F9/1000</f>
        <v>0.032495044835346196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2.24</v>
      </c>
      <c r="C3" s="1">
        <v>0</v>
      </c>
      <c r="F3" s="4">
        <f>1000*1/SLOPE(C3:C12,B3:B12)</f>
        <v>36.68127220605426</v>
      </c>
      <c r="G3" s="1" t="e">
        <f>INTERCEPT(B4:B12,A4:A12)</f>
        <v>#DIV/0!</v>
      </c>
    </row>
    <row r="4" spans="1:9" ht="15.75">
      <c r="A4" s="1">
        <v>64</v>
      </c>
      <c r="B4" s="1">
        <v>4.535</v>
      </c>
      <c r="C4" s="1">
        <f>A4/G$18</f>
        <v>62.565987000342126</v>
      </c>
      <c r="E4" s="5">
        <f>1000*1/SLOPE(C3:C4,B3:B4)</f>
        <v>36.68127220605426</v>
      </c>
      <c r="F4" s="5" t="s">
        <v>7</v>
      </c>
      <c r="I4" s="6" t="e">
        <f>SLOPE(E4:E12,A4:A12)*1000</f>
        <v>#DIV/0!</v>
      </c>
    </row>
    <row r="5" spans="5:9" ht="15.75">
      <c r="E5" s="5"/>
      <c r="F5" s="7">
        <f>CORREL(C3:C12,B3:B12)</f>
        <v>1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35.859375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1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1.05</v>
      </c>
      <c r="C16" s="1">
        <f>B16*(1+($I$28+$I$29*A16)/(1282900)+($I$30+A16*$I$31-$I$32)/400)</f>
        <v>1.019860678540806</v>
      </c>
      <c r="D16" s="14">
        <f>G18</f>
        <v>1.0229200092320134</v>
      </c>
      <c r="E16" s="1">
        <v>0</v>
      </c>
      <c r="I16" s="1" t="s">
        <v>24</v>
      </c>
    </row>
    <row r="17" spans="1:7" ht="15.75">
      <c r="A17" s="1">
        <f>A4</f>
        <v>64</v>
      </c>
      <c r="B17" s="1">
        <v>1.05</v>
      </c>
      <c r="C17" s="1">
        <f>B17*(1+($I$28+$I$29*A17)/(1282900)+($I$30+A17*$I$31-$I$32)/400)</f>
        <v>1.0259793399232209</v>
      </c>
      <c r="D17" s="14">
        <f>G18</f>
        <v>1.0229200092320134</v>
      </c>
      <c r="E17" s="1">
        <f>E16+(A17-A16)/D17</f>
        <v>62.565987000342126</v>
      </c>
      <c r="G17" s="2" t="s">
        <v>14</v>
      </c>
    </row>
    <row r="18" spans="1:7" ht="15.75">
      <c r="A18" s="2"/>
      <c r="G18" s="1">
        <f>AVERAGE(C16:C17)</f>
        <v>1.0229200092320134</v>
      </c>
    </row>
    <row r="26" ht="15.75">
      <c r="G26" s="13" t="s">
        <v>16</v>
      </c>
    </row>
    <row r="28" spans="7:9" ht="15.75">
      <c r="G28" s="2" t="s">
        <v>17</v>
      </c>
      <c r="I28" s="1">
        <v>4100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2.24</v>
      </c>
    </row>
    <row r="31" spans="7:9" ht="15.75">
      <c r="G31" s="2" t="s">
        <v>20</v>
      </c>
      <c r="I31" s="1">
        <f>F9/1000</f>
        <v>0.035859375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workbookViewId="0" topLeftCell="A1">
      <selection activeCell="E17" sqref="E17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2.46</v>
      </c>
      <c r="C3" s="1">
        <v>0</v>
      </c>
      <c r="F3" s="4">
        <f>1000*1/SLOPE(C3:C12,B3:B12)</f>
        <v>34.41411742945972</v>
      </c>
      <c r="G3" s="1">
        <f>INTERCEPT(B4:B12,A4:A12)</f>
        <v>3.7264308742786363</v>
      </c>
    </row>
    <row r="4" spans="1:9" ht="15.75">
      <c r="A4" s="1">
        <v>67.3</v>
      </c>
      <c r="B4" s="1">
        <v>5.47</v>
      </c>
      <c r="C4" s="1">
        <f>(A4-$A$3)/2/3*(1/($G$18*(0.6/$G$18)^$G$20)+4/($G$18*(0.6/$G$18)^($G$20*EXP(-((A4+$A$3)/2)/$G$22)))+1/($G$18*(0.6/$G$18)^($G$20*EXP(-(A4/$G$22)))))</f>
        <v>73.4338378637758</v>
      </c>
      <c r="E4" s="5">
        <f>1000*1/SLOPE(C3:C4,B3:B4)</f>
        <v>40.98927807074078</v>
      </c>
      <c r="F4" s="5" t="s">
        <v>7</v>
      </c>
      <c r="I4" s="6">
        <f>SLOPE(E4:E12,A4:A12)*1000</f>
        <v>-106.42916264835662</v>
      </c>
    </row>
    <row r="5" spans="1:9" ht="15.75">
      <c r="A5" s="1">
        <v>103.5</v>
      </c>
      <c r="B5" s="1">
        <v>6.2</v>
      </c>
      <c r="C5" s="1">
        <f>(A5-$A$3)/2/3*(1/($G$18*(0.6/$G$18)^$G$20)+4/($G$18*(0.6/$G$18)^($G$20*EXP(-((A5+$A$3)/2)/$G$22)))+1/($G$18*(0.6/$G$18)^($G$20*EXP(-(A5/$G$22)))))</f>
        <v>107.94242983280125</v>
      </c>
      <c r="E5" s="5">
        <f>1000*1/SLOPE(C4:C5,B4:B5)</f>
        <v>21.154152005252836</v>
      </c>
      <c r="F5" s="7">
        <f>CORREL(C3:C12,B3:B12)</f>
        <v>0.993200207835435</v>
      </c>
      <c r="I5" s="6"/>
    </row>
    <row r="6" spans="1:5" ht="15.75">
      <c r="A6" s="1">
        <v>142.2</v>
      </c>
      <c r="B6" s="1">
        <v>7.34</v>
      </c>
      <c r="C6" s="1">
        <f>(A6-$A$3)/2/3*(1/($G$18*(0.6/$G$18)^$G$20)+4/($G$18*(0.6/$G$18)^($G$20*EXP(-((A6+$A$3)/2)/$G$22)))+1/($G$18*(0.6/$G$18)^($G$20*EXP(-(A6/$G$22)))))</f>
        <v>142.84109199515515</v>
      </c>
      <c r="E6" s="5">
        <f>1000*1/SLOPE(C5:C6,B5:B6)</f>
        <v>32.66600864802639</v>
      </c>
    </row>
    <row r="7" ht="15.75">
      <c r="F7" s="8"/>
    </row>
    <row r="8" ht="15.75">
      <c r="F8" s="4" t="s">
        <v>8</v>
      </c>
    </row>
    <row r="9" ht="15.75">
      <c r="F9" s="4">
        <f>1000*SLOPE(B3:B12,A3:A12)</f>
        <v>34.05169309752937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0.9873581238887713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7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</row>
    <row r="16" spans="1:5" ht="15.75">
      <c r="A16" s="1">
        <v>0</v>
      </c>
      <c r="D16" s="14">
        <f aca="true" t="shared" si="0" ref="D16:D79">$G$18^(1-$G$20*EXP(-A16/$G$22))*0.6^($G$20*EXP(-A16/$G$22))</f>
        <v>0.8106667173990643</v>
      </c>
      <c r="E16" s="1">
        <v>0</v>
      </c>
    </row>
    <row r="17" spans="1:7" ht="15.75">
      <c r="A17" s="1">
        <v>7.22</v>
      </c>
      <c r="B17" s="1">
        <v>0.8841</v>
      </c>
      <c r="C17" s="1">
        <f aca="true" t="shared" si="1" ref="C17:C32">B17*(1+($I$28+$I$29*A17)/(1282900)+($I$30+A17*$I$31-$I$32)/400)</f>
        <v>0.8593312750309491</v>
      </c>
      <c r="D17" s="14">
        <f t="shared" si="0"/>
        <v>0.8373181401384504</v>
      </c>
      <c r="E17" s="1">
        <f>E16+(A17-A16)/D17</f>
        <v>8.622767922842534</v>
      </c>
      <c r="G17" s="2" t="s">
        <v>14</v>
      </c>
    </row>
    <row r="18" spans="1:7" ht="15.75">
      <c r="A18" s="1">
        <v>8.7</v>
      </c>
      <c r="B18" s="1">
        <v>0.8478</v>
      </c>
      <c r="C18" s="1">
        <f t="shared" si="1"/>
        <v>0.8241568226612663</v>
      </c>
      <c r="D18" s="14">
        <f t="shared" si="0"/>
        <v>0.8426319528890786</v>
      </c>
      <c r="E18" s="1">
        <f aca="true" t="shared" si="2" ref="E18:E33">E17+(A18-A17)/D18</f>
        <v>10.379169391984094</v>
      </c>
      <c r="G18" s="2">
        <v>1.25</v>
      </c>
    </row>
    <row r="19" spans="1:7" ht="15.75">
      <c r="A19" s="1">
        <v>10.19</v>
      </c>
      <c r="B19" s="1">
        <v>0.8694</v>
      </c>
      <c r="C19" s="1">
        <f t="shared" si="1"/>
        <v>0.8452665431820102</v>
      </c>
      <c r="D19" s="14">
        <f t="shared" si="0"/>
        <v>0.8479301845551026</v>
      </c>
      <c r="E19" s="1">
        <f t="shared" si="2"/>
        <v>12.136389534797836</v>
      </c>
      <c r="G19" s="2" t="s">
        <v>15</v>
      </c>
    </row>
    <row r="20" spans="1:7" ht="15.75">
      <c r="A20" s="1">
        <v>11</v>
      </c>
      <c r="B20" s="1">
        <v>0.9717</v>
      </c>
      <c r="C20" s="1">
        <f t="shared" si="1"/>
        <v>0.9447949306940089</v>
      </c>
      <c r="D20" s="14">
        <f t="shared" si="0"/>
        <v>0.850788745886097</v>
      </c>
      <c r="E20" s="1">
        <f t="shared" si="2"/>
        <v>13.088447262308541</v>
      </c>
      <c r="G20" s="2">
        <v>0.59</v>
      </c>
    </row>
    <row r="21" spans="1:7" ht="15.75">
      <c r="A21" s="1">
        <v>14</v>
      </c>
      <c r="B21" s="1">
        <v>0.8311</v>
      </c>
      <c r="C21" s="1">
        <f t="shared" si="1"/>
        <v>0.8083037070495213</v>
      </c>
      <c r="D21" s="14">
        <f t="shared" si="0"/>
        <v>0.8612429375581147</v>
      </c>
      <c r="E21" s="1">
        <f t="shared" si="2"/>
        <v>16.57178497014033</v>
      </c>
      <c r="G21" s="2" t="s">
        <v>22</v>
      </c>
    </row>
    <row r="22" spans="1:7" ht="15.75">
      <c r="A22" s="1">
        <v>17</v>
      </c>
      <c r="B22" s="1">
        <v>0.9751</v>
      </c>
      <c r="C22" s="1">
        <f t="shared" si="1"/>
        <v>0.9486070551529232</v>
      </c>
      <c r="D22" s="14">
        <f t="shared" si="0"/>
        <v>0.8714876682211685</v>
      </c>
      <c r="E22" s="1">
        <f t="shared" si="2"/>
        <v>20.014174471902795</v>
      </c>
      <c r="G22" s="2">
        <v>93</v>
      </c>
    </row>
    <row r="23" spans="1:5" ht="15.75">
      <c r="A23" s="1">
        <v>20</v>
      </c>
      <c r="B23" s="1">
        <v>0.8059</v>
      </c>
      <c r="C23" s="1">
        <f t="shared" si="1"/>
        <v>0.7842133376997661</v>
      </c>
      <c r="D23" s="14">
        <f t="shared" si="0"/>
        <v>0.8815233053616904</v>
      </c>
      <c r="E23" s="1">
        <f t="shared" si="2"/>
        <v>23.417374343934647</v>
      </c>
    </row>
    <row r="24" spans="1:5" ht="15.75">
      <c r="A24" s="1">
        <v>20.4</v>
      </c>
      <c r="B24" s="1">
        <v>1.0187</v>
      </c>
      <c r="C24" s="1">
        <f t="shared" si="1"/>
        <v>0.9913221780573154</v>
      </c>
      <c r="D24" s="14">
        <f t="shared" si="0"/>
        <v>0.882845623346617</v>
      </c>
      <c r="E24" s="1">
        <f t="shared" si="2"/>
        <v>23.870454689379088</v>
      </c>
    </row>
    <row r="25" spans="1:5" ht="15.75">
      <c r="A25" s="1">
        <v>23.4</v>
      </c>
      <c r="B25" s="1">
        <v>0.8669</v>
      </c>
      <c r="C25" s="1">
        <f t="shared" si="1"/>
        <v>0.8438268862805451</v>
      </c>
      <c r="D25" s="14">
        <f t="shared" si="0"/>
        <v>0.8926450714611945</v>
      </c>
      <c r="E25" s="1">
        <f t="shared" si="2"/>
        <v>27.231252946058216</v>
      </c>
    </row>
    <row r="26" spans="1:7" ht="15.75">
      <c r="A26" s="1">
        <v>26.4</v>
      </c>
      <c r="B26" s="1">
        <v>0.7864</v>
      </c>
      <c r="C26" s="1">
        <f t="shared" si="1"/>
        <v>0.7656735937422903</v>
      </c>
      <c r="D26" s="14">
        <f t="shared" si="0"/>
        <v>0.9022370883391514</v>
      </c>
      <c r="E26" s="1">
        <f t="shared" si="2"/>
        <v>30.556321310873983</v>
      </c>
      <c r="G26" s="13" t="s">
        <v>16</v>
      </c>
    </row>
    <row r="27" spans="1:5" ht="15.75">
      <c r="A27" s="1">
        <v>29.4</v>
      </c>
      <c r="B27" s="1">
        <v>0.8632</v>
      </c>
      <c r="C27" s="1">
        <f t="shared" si="1"/>
        <v>0.8406735323227028</v>
      </c>
      <c r="D27" s="14">
        <f t="shared" si="0"/>
        <v>0.9116228278301373</v>
      </c>
      <c r="E27" s="1">
        <f t="shared" si="2"/>
        <v>33.84715597233223</v>
      </c>
    </row>
    <row r="28" spans="1:9" ht="15.75">
      <c r="A28" s="1">
        <v>29.8</v>
      </c>
      <c r="B28" s="1">
        <v>1.16</v>
      </c>
      <c r="C28" s="1">
        <f t="shared" si="1"/>
        <v>1.1297682528128503</v>
      </c>
      <c r="D28" s="14">
        <f t="shared" si="0"/>
        <v>0.9128587455776754</v>
      </c>
      <c r="E28" s="1">
        <f t="shared" si="2"/>
        <v>34.28533986654127</v>
      </c>
      <c r="G28" s="2" t="s">
        <v>17</v>
      </c>
      <c r="I28" s="1">
        <v>3476</v>
      </c>
    </row>
    <row r="29" spans="1:9" ht="15.75">
      <c r="A29" s="1">
        <v>31.3</v>
      </c>
      <c r="B29" s="1">
        <v>1.0143</v>
      </c>
      <c r="C29" s="1">
        <f t="shared" si="1"/>
        <v>0.9879971190807456</v>
      </c>
      <c r="D29" s="14">
        <f t="shared" si="0"/>
        <v>0.9174610518282935</v>
      </c>
      <c r="E29" s="1">
        <f t="shared" si="2"/>
        <v>35.920286654757334</v>
      </c>
      <c r="G29" s="2" t="s">
        <v>18</v>
      </c>
      <c r="I29" s="1">
        <v>1.8</v>
      </c>
    </row>
    <row r="30" spans="1:9" ht="15.75">
      <c r="A30" s="1">
        <v>32.8</v>
      </c>
      <c r="B30" s="1">
        <v>1.0793</v>
      </c>
      <c r="C30" s="1">
        <f t="shared" si="1"/>
        <v>1.0514516271372718</v>
      </c>
      <c r="D30" s="14">
        <f t="shared" si="0"/>
        <v>0.9220123714365959</v>
      </c>
      <c r="E30" s="1">
        <f t="shared" si="2"/>
        <v>37.547162872982945</v>
      </c>
      <c r="G30" s="2" t="s">
        <v>19</v>
      </c>
      <c r="I30" s="1">
        <f>B3</f>
        <v>2.46</v>
      </c>
    </row>
    <row r="31" spans="1:9" ht="15.75">
      <c r="A31" s="1">
        <v>35.8</v>
      </c>
      <c r="B31" s="1">
        <v>0.9233</v>
      </c>
      <c r="C31" s="1">
        <f t="shared" si="1"/>
        <v>0.8997164646072952</v>
      </c>
      <c r="D31" s="14">
        <f t="shared" si="0"/>
        <v>0.9309628846598936</v>
      </c>
      <c r="E31" s="1">
        <f t="shared" si="2"/>
        <v>40.76963290850534</v>
      </c>
      <c r="G31" s="2" t="s">
        <v>20</v>
      </c>
      <c r="I31" s="1">
        <f>F9/1000</f>
        <v>0.034051693097529374</v>
      </c>
    </row>
    <row r="32" spans="1:9" ht="15.75">
      <c r="A32" s="1">
        <v>39.3</v>
      </c>
      <c r="B32" s="1">
        <v>0.9503</v>
      </c>
      <c r="C32" s="1">
        <f t="shared" si="1"/>
        <v>0.9263146236323189</v>
      </c>
      <c r="D32" s="14">
        <f t="shared" si="0"/>
        <v>0.9411508219600873</v>
      </c>
      <c r="E32" s="1">
        <f t="shared" si="2"/>
        <v>44.48848425340533</v>
      </c>
      <c r="G32" s="2" t="s">
        <v>21</v>
      </c>
      <c r="I32" s="1">
        <v>15</v>
      </c>
    </row>
    <row r="33" spans="1:5" ht="15.75">
      <c r="A33" s="1">
        <v>42.3</v>
      </c>
      <c r="B33" s="1">
        <v>0.9889</v>
      </c>
      <c r="C33" s="1">
        <f aca="true" t="shared" si="3" ref="C33:C48">B33*(1+($I$28+$I$29*A33)/(1282900)+($I$30+A33*$I$31-$I$32)/400)</f>
        <v>0.9641970829646713</v>
      </c>
      <c r="D33" s="14">
        <f t="shared" si="0"/>
        <v>0.9496675869923041</v>
      </c>
      <c r="E33" s="1">
        <f t="shared" si="2"/>
        <v>47.64748435100928</v>
      </c>
    </row>
    <row r="34" spans="1:5" ht="15.75">
      <c r="A34" s="1">
        <v>45.3</v>
      </c>
      <c r="B34" s="1">
        <v>0.9863</v>
      </c>
      <c r="C34" s="1">
        <f t="shared" si="3"/>
        <v>0.9619180719114965</v>
      </c>
      <c r="D34" s="14">
        <f t="shared" si="0"/>
        <v>0.9579874345319321</v>
      </c>
      <c r="E34" s="1">
        <f aca="true" t="shared" si="4" ref="E34:E49">E33+(A34-A33)/D34</f>
        <v>50.779049434079276</v>
      </c>
    </row>
    <row r="35" spans="1:5" ht="15.75">
      <c r="A35" s="1">
        <v>48.3</v>
      </c>
      <c r="B35" s="1">
        <v>0.9405</v>
      </c>
      <c r="C35" s="1">
        <f t="shared" si="3"/>
        <v>0.9174944263013063</v>
      </c>
      <c r="D35" s="14">
        <f t="shared" si="0"/>
        <v>0.9661126306961948</v>
      </c>
      <c r="E35" s="1">
        <f t="shared" si="4"/>
        <v>53.8842774423687</v>
      </c>
    </row>
    <row r="36" spans="1:5" ht="15.75">
      <c r="A36" s="1">
        <v>48.9</v>
      </c>
      <c r="B36" s="1">
        <v>0.9952</v>
      </c>
      <c r="C36" s="1">
        <f t="shared" si="3"/>
        <v>0.9709080795845797</v>
      </c>
      <c r="D36" s="14">
        <f t="shared" si="0"/>
        <v>0.967714520199313</v>
      </c>
      <c r="E36" s="1">
        <f t="shared" si="4"/>
        <v>54.50429500692526</v>
      </c>
    </row>
    <row r="37" spans="1:5" ht="15.75">
      <c r="A37" s="1">
        <v>51.9</v>
      </c>
      <c r="B37" s="1">
        <v>0.9254</v>
      </c>
      <c r="C37" s="1">
        <f t="shared" si="3"/>
        <v>0.9030520646312026</v>
      </c>
      <c r="D37" s="14">
        <f t="shared" si="0"/>
        <v>0.9756093026703362</v>
      </c>
      <c r="E37" s="1">
        <f t="shared" si="4"/>
        <v>57.57929643607186</v>
      </c>
    </row>
    <row r="38" spans="1:5" ht="15.75">
      <c r="A38" s="1">
        <v>54.7</v>
      </c>
      <c r="B38" s="1">
        <v>0.8997</v>
      </c>
      <c r="C38" s="1">
        <f t="shared" si="3"/>
        <v>0.8781906951685716</v>
      </c>
      <c r="D38" s="14">
        <f t="shared" si="0"/>
        <v>0.9828069783162836</v>
      </c>
      <c r="E38" s="1">
        <f t="shared" si="4"/>
        <v>60.42827905603339</v>
      </c>
    </row>
    <row r="39" spans="1:5" ht="15.75">
      <c r="A39" s="1">
        <v>56.55</v>
      </c>
      <c r="B39" s="1">
        <v>0.9074</v>
      </c>
      <c r="C39" s="1">
        <f t="shared" si="3"/>
        <v>0.8858518706675721</v>
      </c>
      <c r="D39" s="14">
        <f t="shared" si="0"/>
        <v>0.9874731797293269</v>
      </c>
      <c r="E39" s="1">
        <f t="shared" si="4"/>
        <v>62.30174766052459</v>
      </c>
    </row>
    <row r="40" spans="1:5" ht="15.75">
      <c r="A40" s="1">
        <v>58.13</v>
      </c>
      <c r="B40" s="1">
        <v>1.115</v>
      </c>
      <c r="C40" s="1">
        <f t="shared" si="3"/>
        <v>1.0886744141982203</v>
      </c>
      <c r="D40" s="14">
        <f t="shared" si="0"/>
        <v>0.9914026040543404</v>
      </c>
      <c r="E40" s="1">
        <f t="shared" si="4"/>
        <v>63.89544934492465</v>
      </c>
    </row>
    <row r="41" spans="1:5" ht="15.75">
      <c r="A41" s="1">
        <v>61.26</v>
      </c>
      <c r="B41" s="1">
        <v>1.0882</v>
      </c>
      <c r="C41" s="1">
        <f t="shared" si="3"/>
        <v>1.062801907411349</v>
      </c>
      <c r="D41" s="14">
        <f t="shared" si="0"/>
        <v>0.9990367922742991</v>
      </c>
      <c r="E41" s="1">
        <f t="shared" si="4"/>
        <v>67.02846709182322</v>
      </c>
    </row>
    <row r="42" spans="1:5" ht="15.75">
      <c r="A42" s="1">
        <v>64.9</v>
      </c>
      <c r="B42" s="1">
        <v>0.8564</v>
      </c>
      <c r="C42" s="1">
        <f t="shared" si="3"/>
        <v>0.8366817606874829</v>
      </c>
      <c r="D42" s="14">
        <f t="shared" si="0"/>
        <v>1.0076676439101908</v>
      </c>
      <c r="E42" s="1">
        <f t="shared" si="4"/>
        <v>70.640769245215</v>
      </c>
    </row>
    <row r="43" spans="1:5" ht="15.75">
      <c r="A43" s="1">
        <v>66.44</v>
      </c>
      <c r="B43" s="1">
        <v>0.9592</v>
      </c>
      <c r="C43" s="1">
        <f t="shared" si="3"/>
        <v>0.937242657934135</v>
      </c>
      <c r="D43" s="14">
        <f t="shared" si="0"/>
        <v>1.0112402957165043</v>
      </c>
      <c r="E43" s="1">
        <f t="shared" si="4"/>
        <v>72.16365159723682</v>
      </c>
    </row>
    <row r="44" spans="1:5" ht="15.75">
      <c r="A44" s="1">
        <v>68.05</v>
      </c>
      <c r="B44" s="1">
        <v>1.282</v>
      </c>
      <c r="C44" s="1">
        <f t="shared" si="3"/>
        <v>1.252831948308713</v>
      </c>
      <c r="D44" s="14">
        <f t="shared" si="0"/>
        <v>1.0149258246796835</v>
      </c>
      <c r="E44" s="1">
        <f t="shared" si="4"/>
        <v>73.74997442088566</v>
      </c>
    </row>
    <row r="45" spans="1:5" ht="15.75">
      <c r="A45" s="1">
        <v>71.05</v>
      </c>
      <c r="B45" s="1">
        <v>0.9171</v>
      </c>
      <c r="C45" s="1">
        <f t="shared" si="3"/>
        <v>0.8964722259329918</v>
      </c>
      <c r="D45" s="14">
        <f t="shared" si="0"/>
        <v>1.021659794539468</v>
      </c>
      <c r="E45" s="1">
        <f t="shared" si="4"/>
        <v>76.68637263879958</v>
      </c>
    </row>
    <row r="46" spans="1:5" ht="15.75">
      <c r="A46" s="1">
        <v>74.05</v>
      </c>
      <c r="B46" s="1">
        <v>1.0062</v>
      </c>
      <c r="C46" s="1">
        <f t="shared" si="3"/>
        <v>0.9838293600858771</v>
      </c>
      <c r="D46" s="14">
        <f t="shared" si="0"/>
        <v>1.0282225774061664</v>
      </c>
      <c r="E46" s="1">
        <f t="shared" si="4"/>
        <v>79.60402886024525</v>
      </c>
    </row>
    <row r="47" spans="1:5" ht="15.75">
      <c r="A47" s="1">
        <v>75.55</v>
      </c>
      <c r="B47" s="1">
        <v>0.8644</v>
      </c>
      <c r="C47" s="1">
        <f t="shared" si="3"/>
        <v>0.8452941684255131</v>
      </c>
      <c r="D47" s="14">
        <f t="shared" si="0"/>
        <v>1.0314407194754676</v>
      </c>
      <c r="E47" s="1">
        <f t="shared" si="4"/>
        <v>81.05830536075302</v>
      </c>
    </row>
    <row r="48" spans="1:5" ht="15.75">
      <c r="A48" s="1">
        <v>77.38</v>
      </c>
      <c r="B48" s="1">
        <v>1.1779</v>
      </c>
      <c r="C48" s="1">
        <f t="shared" si="3"/>
        <v>1.1520514038284742</v>
      </c>
      <c r="D48" s="14">
        <f t="shared" si="0"/>
        <v>1.0353104781660598</v>
      </c>
      <c r="E48" s="1">
        <f t="shared" si="4"/>
        <v>82.8258910643592</v>
      </c>
    </row>
    <row r="49" spans="1:5" ht="15.75">
      <c r="A49" s="1">
        <v>78.88</v>
      </c>
      <c r="B49" s="1">
        <v>1.0222</v>
      </c>
      <c r="C49" s="1">
        <f aca="true" t="shared" si="5" ref="C49:C64">B49*(1+($I$28+$I$29*A49)/(1282900)+($I$30+A49*$I$31-$I$32)/400)</f>
        <v>0.9999008648813792</v>
      </c>
      <c r="D49" s="14">
        <f t="shared" si="0"/>
        <v>1.038436660197732</v>
      </c>
      <c r="E49" s="1">
        <f t="shared" si="4"/>
        <v>84.27037011396669</v>
      </c>
    </row>
    <row r="50" spans="1:5" ht="15.75">
      <c r="A50" s="1">
        <v>80.38</v>
      </c>
      <c r="B50" s="1">
        <v>1.0323</v>
      </c>
      <c r="C50" s="1">
        <f t="shared" si="5"/>
        <v>1.0099145258873403</v>
      </c>
      <c r="D50" s="14">
        <f t="shared" si="0"/>
        <v>1.041522038598703</v>
      </c>
      <c r="E50" s="1">
        <f aca="true" t="shared" si="6" ref="E50:E65">E49+(A50-A49)/D50</f>
        <v>85.7105700755711</v>
      </c>
    </row>
    <row r="51" spans="1:5" ht="15.75">
      <c r="A51" s="1">
        <v>81.9</v>
      </c>
      <c r="B51" s="1">
        <v>1.1071</v>
      </c>
      <c r="C51" s="1">
        <f t="shared" si="5"/>
        <v>1.083238100233651</v>
      </c>
      <c r="D51" s="14">
        <f t="shared" si="0"/>
        <v>1.0446073284420903</v>
      </c>
      <c r="E51" s="1">
        <f t="shared" si="6"/>
        <v>87.16566229885362</v>
      </c>
    </row>
    <row r="52" spans="1:5" ht="15.75">
      <c r="A52" s="1">
        <v>85.05</v>
      </c>
      <c r="B52" s="1">
        <v>1.1341</v>
      </c>
      <c r="C52" s="1">
        <f t="shared" si="5"/>
        <v>1.1099652845484058</v>
      </c>
      <c r="D52" s="14">
        <f t="shared" si="0"/>
        <v>1.0508708088237255</v>
      </c>
      <c r="E52" s="1">
        <f t="shared" si="6"/>
        <v>90.16317633535625</v>
      </c>
    </row>
    <row r="53" spans="1:5" ht="15.75">
      <c r="A53" s="1">
        <v>86.55</v>
      </c>
      <c r="B53" s="1">
        <v>1.0491</v>
      </c>
      <c r="C53" s="1">
        <f t="shared" si="5"/>
        <v>1.0269103361132033</v>
      </c>
      <c r="D53" s="14">
        <f t="shared" si="0"/>
        <v>1.053792427335689</v>
      </c>
      <c r="E53" s="1">
        <f t="shared" si="6"/>
        <v>91.58660656799938</v>
      </c>
    </row>
    <row r="54" spans="1:5" ht="15.75">
      <c r="A54" s="1">
        <v>89.55</v>
      </c>
      <c r="B54" s="1">
        <v>1.2651</v>
      </c>
      <c r="C54" s="1">
        <f t="shared" si="5"/>
        <v>1.2386701053265174</v>
      </c>
      <c r="D54" s="14">
        <f t="shared" si="0"/>
        <v>1.0595196059509693</v>
      </c>
      <c r="E54" s="1">
        <f t="shared" si="6"/>
        <v>94.41807847578664</v>
      </c>
    </row>
    <row r="55" spans="1:5" ht="15.75">
      <c r="A55" s="1">
        <v>91.05</v>
      </c>
      <c r="B55" s="1">
        <v>1.1425</v>
      </c>
      <c r="C55" s="1">
        <f t="shared" si="5"/>
        <v>1.118779703585362</v>
      </c>
      <c r="D55" s="14">
        <f t="shared" si="0"/>
        <v>1.062325946930745</v>
      </c>
      <c r="E55" s="1">
        <f t="shared" si="6"/>
        <v>95.83007448730625</v>
      </c>
    </row>
    <row r="56" spans="1:5" ht="15.75">
      <c r="A56" s="1">
        <v>94.7</v>
      </c>
      <c r="B56" s="1">
        <v>0.9309</v>
      </c>
      <c r="C56" s="1">
        <f t="shared" si="5"/>
        <v>0.9118669075013228</v>
      </c>
      <c r="D56" s="14">
        <f t="shared" si="0"/>
        <v>1.0689982377550271</v>
      </c>
      <c r="E56" s="1">
        <f t="shared" si="6"/>
        <v>99.24448610286257</v>
      </c>
    </row>
    <row r="57" spans="1:5" ht="15.75">
      <c r="A57" s="1">
        <v>96.2</v>
      </c>
      <c r="B57" s="1">
        <v>1.0038</v>
      </c>
      <c r="C57" s="1">
        <f t="shared" si="5"/>
        <v>0.9834066927533005</v>
      </c>
      <c r="D57" s="14">
        <f t="shared" si="0"/>
        <v>1.071676960915444</v>
      </c>
      <c r="E57" s="1">
        <f t="shared" si="6"/>
        <v>100.64416161582561</v>
      </c>
    </row>
    <row r="58" spans="1:5" ht="15.75">
      <c r="A58" s="1">
        <v>97.7</v>
      </c>
      <c r="B58" s="1">
        <v>1.0986</v>
      </c>
      <c r="C58" s="1">
        <f t="shared" si="5"/>
        <v>1.0764233224839688</v>
      </c>
      <c r="D58" s="14">
        <f t="shared" si="0"/>
        <v>1.0743193775172701</v>
      </c>
      <c r="E58" s="1">
        <f t="shared" si="6"/>
        <v>102.04039445997897</v>
      </c>
    </row>
    <row r="59" spans="1:5" ht="15.75">
      <c r="A59" s="1">
        <v>100.1</v>
      </c>
      <c r="B59" s="1">
        <v>1.2271</v>
      </c>
      <c r="C59" s="1">
        <f t="shared" si="5"/>
        <v>1.2025842230552373</v>
      </c>
      <c r="D59" s="14">
        <f t="shared" si="0"/>
        <v>1.0784726959612108</v>
      </c>
      <c r="E59" s="1">
        <f t="shared" si="6"/>
        <v>104.26576373357096</v>
      </c>
    </row>
    <row r="60" spans="1:5" ht="15.75">
      <c r="A60" s="1">
        <v>104.3</v>
      </c>
      <c r="B60" s="1">
        <v>1.2233</v>
      </c>
      <c r="C60" s="1">
        <f t="shared" si="5"/>
        <v>1.19930473271243</v>
      </c>
      <c r="D60" s="14">
        <f t="shared" si="0"/>
        <v>1.085524517256243</v>
      </c>
      <c r="E60" s="1">
        <f t="shared" si="6"/>
        <v>108.13486105310076</v>
      </c>
    </row>
    <row r="61" spans="1:5" ht="15.75">
      <c r="A61" s="1">
        <v>105.8</v>
      </c>
      <c r="B61" s="1">
        <v>0.9985</v>
      </c>
      <c r="C61" s="1">
        <f t="shared" si="5"/>
        <v>0.9790438321676985</v>
      </c>
      <c r="D61" s="14">
        <f t="shared" si="0"/>
        <v>1.0879775692915976</v>
      </c>
      <c r="E61" s="1">
        <f t="shared" si="6"/>
        <v>109.51356594770321</v>
      </c>
    </row>
    <row r="62" spans="1:5" ht="15.75">
      <c r="A62" s="1">
        <v>108.4</v>
      </c>
      <c r="B62" s="1">
        <v>0.893</v>
      </c>
      <c r="C62" s="1">
        <f t="shared" si="5"/>
        <v>0.8758004521411317</v>
      </c>
      <c r="D62" s="14">
        <f t="shared" si="0"/>
        <v>1.0921495908680627</v>
      </c>
      <c r="E62" s="1">
        <f t="shared" si="6"/>
        <v>111.89419221148589</v>
      </c>
    </row>
    <row r="63" spans="1:5" ht="15.75">
      <c r="A63" s="1">
        <v>123.72</v>
      </c>
      <c r="B63" s="1">
        <v>1.1955</v>
      </c>
      <c r="C63" s="1">
        <f t="shared" si="5"/>
        <v>1.1740590218685476</v>
      </c>
      <c r="D63" s="14">
        <f t="shared" si="0"/>
        <v>1.1147729786788887</v>
      </c>
      <c r="E63" s="1">
        <f t="shared" si="6"/>
        <v>125.63690063105633</v>
      </c>
    </row>
    <row r="64" spans="1:5" ht="15.75">
      <c r="A64" s="1">
        <v>125.15</v>
      </c>
      <c r="B64" s="1">
        <v>0.824</v>
      </c>
      <c r="C64" s="1">
        <f t="shared" si="5"/>
        <v>0.8093237394232928</v>
      </c>
      <c r="D64" s="14">
        <f t="shared" si="0"/>
        <v>1.1167222054214023</v>
      </c>
      <c r="E64" s="1">
        <f t="shared" si="6"/>
        <v>126.91743395712231</v>
      </c>
    </row>
    <row r="65" spans="1:5" ht="15.75">
      <c r="A65" s="1">
        <v>126.72</v>
      </c>
      <c r="B65" s="1">
        <v>1.2597</v>
      </c>
      <c r="C65" s="1">
        <f aca="true" t="shared" si="7" ref="C65:C80">B65*(1+($I$28+$I$29*A65)/(1282900)+($I$30+A65*$I$31-$I$32)/400)</f>
        <v>1.2374346259802815</v>
      </c>
      <c r="D65" s="14">
        <f t="shared" si="0"/>
        <v>1.118831859793974</v>
      </c>
      <c r="E65" s="1">
        <f t="shared" si="6"/>
        <v>128.3206832356056</v>
      </c>
    </row>
    <row r="66" spans="1:5" ht="15.75">
      <c r="A66" s="1">
        <v>133.25</v>
      </c>
      <c r="B66" s="1">
        <v>1.1489</v>
      </c>
      <c r="C66" s="1">
        <f t="shared" si="7"/>
        <v>1.1292422242811841</v>
      </c>
      <c r="D66" s="14">
        <f t="shared" si="0"/>
        <v>1.1272737392233547</v>
      </c>
      <c r="E66" s="1">
        <f aca="true" t="shared" si="8" ref="E66:E81">E65+(A66-A65)/D66</f>
        <v>134.1134199709605</v>
      </c>
    </row>
    <row r="67" spans="1:5" ht="15.75">
      <c r="A67" s="1">
        <v>135</v>
      </c>
      <c r="B67" s="1">
        <v>0.9811</v>
      </c>
      <c r="C67" s="1">
        <f t="shared" si="7"/>
        <v>0.9644618658831248</v>
      </c>
      <c r="D67" s="14">
        <f t="shared" si="0"/>
        <v>1.1294474299033073</v>
      </c>
      <c r="E67" s="1">
        <f t="shared" si="8"/>
        <v>135.6628502088511</v>
      </c>
    </row>
    <row r="68" spans="1:5" ht="15.75">
      <c r="A68" s="1">
        <v>136.25</v>
      </c>
      <c r="B68" s="1">
        <v>1.2402</v>
      </c>
      <c r="C68" s="1">
        <f t="shared" si="7"/>
        <v>1.2193020256851297</v>
      </c>
      <c r="D68" s="14">
        <f t="shared" si="0"/>
        <v>1.1309777212259786</v>
      </c>
      <c r="E68" s="1">
        <f t="shared" si="8"/>
        <v>136.76808860262335</v>
      </c>
    </row>
    <row r="69" spans="1:5" ht="15.75">
      <c r="A69" s="1">
        <v>162.3</v>
      </c>
      <c r="B69" s="1">
        <v>1.0261</v>
      </c>
      <c r="C69" s="1">
        <f t="shared" si="7"/>
        <v>1.0111227152730529</v>
      </c>
      <c r="D69" s="14">
        <f t="shared" si="0"/>
        <v>1.1589647685881694</v>
      </c>
      <c r="E69" s="1">
        <f t="shared" si="8"/>
        <v>159.24504450848204</v>
      </c>
    </row>
    <row r="70" spans="1:5" ht="15.75">
      <c r="A70" s="1">
        <v>163.8</v>
      </c>
      <c r="B70" s="1">
        <v>1.1291</v>
      </c>
      <c r="C70" s="1">
        <f t="shared" si="7"/>
        <v>1.112765849671782</v>
      </c>
      <c r="D70" s="14">
        <f t="shared" si="0"/>
        <v>1.1603677745950651</v>
      </c>
      <c r="E70" s="1">
        <f t="shared" si="8"/>
        <v>160.53773811204533</v>
      </c>
    </row>
    <row r="71" spans="1:5" ht="15.75">
      <c r="A71" s="1">
        <v>165.3</v>
      </c>
      <c r="B71" s="1">
        <v>1.2568</v>
      </c>
      <c r="C71" s="1">
        <f t="shared" si="7"/>
        <v>1.2387816054734848</v>
      </c>
      <c r="D71" s="14">
        <f t="shared" si="0"/>
        <v>1.1617499908683226</v>
      </c>
      <c r="E71" s="1">
        <f t="shared" si="8"/>
        <v>161.82889370644207</v>
      </c>
    </row>
    <row r="72" spans="1:5" ht="15.75">
      <c r="A72" s="1">
        <v>166.96</v>
      </c>
      <c r="B72" s="1">
        <v>0.9742</v>
      </c>
      <c r="C72" s="1">
        <f t="shared" si="7"/>
        <v>0.9603731012506388</v>
      </c>
      <c r="D72" s="14">
        <f t="shared" si="0"/>
        <v>1.1632557493951035</v>
      </c>
      <c r="E72" s="1">
        <f t="shared" si="8"/>
        <v>163.25592297396403</v>
      </c>
    </row>
    <row r="73" spans="1:5" ht="15.75">
      <c r="A73" s="1">
        <v>181.6</v>
      </c>
      <c r="B73" s="1">
        <v>0.9441</v>
      </c>
      <c r="C73" s="1">
        <f t="shared" si="7"/>
        <v>0.9318963299337389</v>
      </c>
      <c r="D73" s="14">
        <f t="shared" si="0"/>
        <v>1.1755055694317411</v>
      </c>
      <c r="E73" s="1">
        <f t="shared" si="8"/>
        <v>175.71013874350496</v>
      </c>
    </row>
    <row r="74" spans="1:5" ht="15.75">
      <c r="A74" s="1">
        <v>183.1</v>
      </c>
      <c r="B74" s="1">
        <v>1.2306</v>
      </c>
      <c r="C74" s="1">
        <f t="shared" si="7"/>
        <v>1.2148526900650114</v>
      </c>
      <c r="D74" s="14">
        <f t="shared" si="0"/>
        <v>1.1766617800789476</v>
      </c>
      <c r="E74" s="1">
        <f t="shared" si="8"/>
        <v>176.98493157301232</v>
      </c>
    </row>
    <row r="75" spans="1:5" ht="15.75">
      <c r="A75" s="1">
        <v>200.3</v>
      </c>
      <c r="B75" s="1">
        <v>1.3183</v>
      </c>
      <c r="C75" s="1">
        <f t="shared" si="7"/>
        <v>1.3033925407257017</v>
      </c>
      <c r="D75" s="14">
        <f t="shared" si="0"/>
        <v>1.1887359563895732</v>
      </c>
      <c r="E75" s="1">
        <f t="shared" si="8"/>
        <v>191.4540825291589</v>
      </c>
    </row>
    <row r="76" spans="1:5" ht="15.75">
      <c r="A76" s="1">
        <v>201.8</v>
      </c>
      <c r="B76" s="1">
        <v>1.0228</v>
      </c>
      <c r="C76" s="1">
        <f t="shared" si="7"/>
        <v>1.0113668401289202</v>
      </c>
      <c r="D76" s="14">
        <f t="shared" si="0"/>
        <v>1.1896921215209992</v>
      </c>
      <c r="E76" s="1">
        <f t="shared" si="8"/>
        <v>192.71491293466104</v>
      </c>
    </row>
    <row r="77" spans="1:5" ht="15.75">
      <c r="A77" s="1">
        <v>220</v>
      </c>
      <c r="B77" s="1">
        <v>0.9306</v>
      </c>
      <c r="C77" s="1">
        <f t="shared" si="7"/>
        <v>0.9216630696136917</v>
      </c>
      <c r="D77" s="14">
        <f t="shared" si="0"/>
        <v>1.2001945026809246</v>
      </c>
      <c r="E77" s="1">
        <f t="shared" si="8"/>
        <v>207.8791217019449</v>
      </c>
    </row>
    <row r="78" spans="1:5" ht="15.75">
      <c r="A78" s="1">
        <v>221.35</v>
      </c>
      <c r="B78" s="1">
        <v>1.3482</v>
      </c>
      <c r="C78" s="1">
        <f t="shared" si="7"/>
        <v>1.335410181776211</v>
      </c>
      <c r="D78" s="14">
        <f t="shared" si="0"/>
        <v>1.2008979764643322</v>
      </c>
      <c r="E78" s="1">
        <f t="shared" si="8"/>
        <v>209.00328047850863</v>
      </c>
    </row>
    <row r="79" spans="1:5" ht="15.75">
      <c r="A79" s="1">
        <v>223</v>
      </c>
      <c r="B79" s="1">
        <v>1.1349</v>
      </c>
      <c r="C79" s="1">
        <f t="shared" si="7"/>
        <v>1.1242957101355748</v>
      </c>
      <c r="D79" s="14">
        <f t="shared" si="0"/>
        <v>1.2017445710695418</v>
      </c>
      <c r="E79" s="1">
        <f t="shared" si="8"/>
        <v>210.37628439275267</v>
      </c>
    </row>
    <row r="80" spans="1:5" ht="15.75">
      <c r="A80" s="1">
        <v>224.5</v>
      </c>
      <c r="B80" s="1">
        <v>1.0455</v>
      </c>
      <c r="C80" s="1">
        <f t="shared" si="7"/>
        <v>1.0358667510269453</v>
      </c>
      <c r="D80" s="14">
        <f aca="true" t="shared" si="9" ref="D80:D143">$G$18^(1-$G$20*EXP(-A80/$G$22))*0.6^($G$20*EXP(-A80/$G$22))</f>
        <v>1.2025017815941514</v>
      </c>
      <c r="E80" s="1">
        <f t="shared" si="8"/>
        <v>211.62368379203792</v>
      </c>
    </row>
    <row r="81" spans="1:5" ht="15.75">
      <c r="A81" s="1">
        <v>239.15</v>
      </c>
      <c r="B81" s="1">
        <v>1.3829</v>
      </c>
      <c r="C81" s="1">
        <f aca="true" t="shared" si="10" ref="C81:C96">B81*(1+($I$28+$I$29*A81)/(1282900)+($I$30+A81*$I$31-$I$32)/400)</f>
        <v>1.3719110434761386</v>
      </c>
      <c r="D81" s="14">
        <f t="shared" si="9"/>
        <v>1.2093104428631702</v>
      </c>
      <c r="E81" s="1">
        <f t="shared" si="8"/>
        <v>223.73802555304562</v>
      </c>
    </row>
    <row r="82" spans="1:5" ht="15.75">
      <c r="A82" s="1">
        <v>242.15</v>
      </c>
      <c r="B82" s="1">
        <v>1.5122</v>
      </c>
      <c r="C82" s="1">
        <f t="shared" si="10"/>
        <v>1.5005761476293389</v>
      </c>
      <c r="D82" s="14">
        <f t="shared" si="9"/>
        <v>1.2105814780038087</v>
      </c>
      <c r="E82" s="1">
        <f aca="true" t="shared" si="11" ref="E82:E97">E81+(A82-A81)/D82</f>
        <v>226.21617349641812</v>
      </c>
    </row>
    <row r="83" spans="1:5" ht="15.75">
      <c r="A83" s="1">
        <v>245.15</v>
      </c>
      <c r="B83" s="1">
        <v>1.6594</v>
      </c>
      <c r="C83" s="1">
        <f t="shared" si="10"/>
        <v>1.6470754381070787</v>
      </c>
      <c r="D83" s="14">
        <f t="shared" si="9"/>
        <v>1.2118134392255135</v>
      </c>
      <c r="E83" s="1">
        <f t="shared" si="11"/>
        <v>228.69180208980734</v>
      </c>
    </row>
    <row r="84" spans="1:5" ht="15.75">
      <c r="A84" s="1">
        <v>246.65</v>
      </c>
      <c r="B84" s="1">
        <v>1.2981</v>
      </c>
      <c r="C84" s="1">
        <f t="shared" si="10"/>
        <v>1.2886273477132717</v>
      </c>
      <c r="D84" s="14">
        <f t="shared" si="9"/>
        <v>1.212415131509938</v>
      </c>
      <c r="E84" s="1">
        <f t="shared" si="11"/>
        <v>229.9290020892266</v>
      </c>
    </row>
    <row r="85" spans="1:5" ht="15.75">
      <c r="A85" s="1">
        <v>248.75</v>
      </c>
      <c r="B85" s="1">
        <v>1.0654</v>
      </c>
      <c r="C85" s="1">
        <f t="shared" si="10"/>
        <v>1.0578190364762725</v>
      </c>
      <c r="D85" s="14">
        <f t="shared" si="9"/>
        <v>1.2132418489710808</v>
      </c>
      <c r="E85" s="1">
        <f t="shared" si="11"/>
        <v>231.65990182845084</v>
      </c>
    </row>
    <row r="86" spans="1:5" ht="15.75">
      <c r="A86" s="1">
        <v>250.72</v>
      </c>
      <c r="B86" s="1">
        <v>1.422</v>
      </c>
      <c r="C86" s="1">
        <f t="shared" si="10"/>
        <v>1.4121240188214135</v>
      </c>
      <c r="D86" s="14">
        <f t="shared" si="9"/>
        <v>1.2140010970273942</v>
      </c>
      <c r="E86" s="1">
        <f t="shared" si="11"/>
        <v>233.2826351231931</v>
      </c>
    </row>
    <row r="87" spans="1:5" ht="15.75">
      <c r="A87" s="1">
        <v>252.22</v>
      </c>
      <c r="B87" s="1">
        <v>1.7649</v>
      </c>
      <c r="C87" s="1">
        <f t="shared" si="10"/>
        <v>1.7528716135155122</v>
      </c>
      <c r="D87" s="14">
        <f t="shared" si="9"/>
        <v>1.2145688252963607</v>
      </c>
      <c r="E87" s="1">
        <f t="shared" si="11"/>
        <v>234.5176412988489</v>
      </c>
    </row>
    <row r="88" spans="1:5" ht="15.75">
      <c r="A88" s="1">
        <v>253.72</v>
      </c>
      <c r="B88" s="1">
        <v>1.3544</v>
      </c>
      <c r="C88" s="1">
        <f t="shared" si="10"/>
        <v>1.3453451079670407</v>
      </c>
      <c r="D88" s="14">
        <f t="shared" si="9"/>
        <v>1.2151277292683087</v>
      </c>
      <c r="E88" s="1">
        <f t="shared" si="11"/>
        <v>235.7520794273436</v>
      </c>
    </row>
    <row r="89" spans="1:5" ht="15.75">
      <c r="A89" s="1">
        <v>258.45</v>
      </c>
      <c r="B89" s="1">
        <v>1.4394</v>
      </c>
      <c r="C89" s="1">
        <f t="shared" si="10"/>
        <v>1.4303659805265627</v>
      </c>
      <c r="D89" s="14">
        <f t="shared" si="9"/>
        <v>1.2168338401556287</v>
      </c>
      <c r="E89" s="1">
        <f t="shared" si="11"/>
        <v>239.63921655643185</v>
      </c>
    </row>
    <row r="90" spans="1:5" ht="15.75">
      <c r="A90" s="1">
        <v>261.45</v>
      </c>
      <c r="B90" s="1">
        <v>1.2183</v>
      </c>
      <c r="C90" s="1">
        <f t="shared" si="10"/>
        <v>1.210969924049362</v>
      </c>
      <c r="D90" s="14">
        <f t="shared" si="9"/>
        <v>1.2178729955519327</v>
      </c>
      <c r="E90" s="1">
        <f t="shared" si="11"/>
        <v>242.1025276003231</v>
      </c>
    </row>
    <row r="91" spans="1:5" ht="15.75">
      <c r="A91" s="1">
        <v>262.95</v>
      </c>
      <c r="B91" s="1">
        <v>1.8669</v>
      </c>
      <c r="C91" s="1">
        <f t="shared" si="10"/>
        <v>1.8559098502519524</v>
      </c>
      <c r="D91" s="14">
        <f t="shared" si="9"/>
        <v>1.2183804593524765</v>
      </c>
      <c r="E91" s="1">
        <f t="shared" si="11"/>
        <v>243.33367012931376</v>
      </c>
    </row>
    <row r="92" spans="1:5" ht="15.75">
      <c r="A92" s="1">
        <v>263.85</v>
      </c>
      <c r="B92" s="1">
        <v>1.1787</v>
      </c>
      <c r="C92" s="1">
        <f t="shared" si="10"/>
        <v>1.1718529726090199</v>
      </c>
      <c r="D92" s="14">
        <f t="shared" si="9"/>
        <v>1.2186811317403745</v>
      </c>
      <c r="E92" s="1">
        <f t="shared" si="11"/>
        <v>244.0721733985937</v>
      </c>
    </row>
    <row r="93" spans="1:5" ht="15.75">
      <c r="A93" s="1">
        <v>277.4</v>
      </c>
      <c r="B93" s="1">
        <v>1.0143</v>
      </c>
      <c r="C93" s="1">
        <f t="shared" si="10"/>
        <v>1.0095972461530631</v>
      </c>
      <c r="D93" s="14">
        <f t="shared" si="9"/>
        <v>1.2228809839536057</v>
      </c>
      <c r="E93" s="1">
        <f t="shared" si="11"/>
        <v>255.15256484943828</v>
      </c>
    </row>
    <row r="94" spans="1:5" ht="15.75">
      <c r="A94" s="1">
        <v>278.9</v>
      </c>
      <c r="B94" s="1">
        <v>1.4059</v>
      </c>
      <c r="C94" s="1">
        <f t="shared" si="10"/>
        <v>1.3995640949737511</v>
      </c>
      <c r="D94" s="14">
        <f t="shared" si="9"/>
        <v>1.2233102130577678</v>
      </c>
      <c r="E94" s="1">
        <f t="shared" si="11"/>
        <v>256.3787460616842</v>
      </c>
    </row>
    <row r="95" spans="1:5" ht="15.75">
      <c r="A95" s="1">
        <v>280.4</v>
      </c>
      <c r="B95" s="1">
        <v>1.4336</v>
      </c>
      <c r="C95" s="1">
        <f t="shared" si="10"/>
        <v>1.4273253397209777</v>
      </c>
      <c r="D95" s="14">
        <f t="shared" si="9"/>
        <v>1.2237327217058998</v>
      </c>
      <c r="E95" s="1">
        <f t="shared" si="11"/>
        <v>257.60450391991077</v>
      </c>
    </row>
    <row r="96" spans="1:5" ht="15.75">
      <c r="A96" s="1">
        <v>283.4</v>
      </c>
      <c r="B96" s="1">
        <v>1.091</v>
      </c>
      <c r="C96" s="1">
        <f t="shared" si="10"/>
        <v>1.0865080707019514</v>
      </c>
      <c r="D96" s="14">
        <f t="shared" si="9"/>
        <v>1.224557987755666</v>
      </c>
      <c r="E96" s="1">
        <f t="shared" si="11"/>
        <v>260.0543674870076</v>
      </c>
    </row>
    <row r="97" spans="1:5" ht="15.75">
      <c r="A97" s="1">
        <v>287.2</v>
      </c>
      <c r="B97" s="1">
        <v>1.036</v>
      </c>
      <c r="C97" s="1">
        <f aca="true" t="shared" si="12" ref="C97:C112">B97*(1+($I$28+$I$29*A97)/(1282900)+($I$30+A97*$I$31-$I$32)/400)</f>
        <v>1.032075180307328</v>
      </c>
      <c r="D97" s="14">
        <f t="shared" si="9"/>
        <v>1.2255665795771882</v>
      </c>
      <c r="E97" s="1">
        <f t="shared" si="11"/>
        <v>263.15497422949153</v>
      </c>
    </row>
    <row r="98" spans="1:5" ht="15.75">
      <c r="A98" s="1">
        <v>290.2</v>
      </c>
      <c r="B98" s="1">
        <v>1.1827</v>
      </c>
      <c r="C98" s="1">
        <f t="shared" si="12"/>
        <v>1.1785264420141048</v>
      </c>
      <c r="D98" s="14">
        <f t="shared" si="9"/>
        <v>1.226334788111273</v>
      </c>
      <c r="E98" s="1">
        <f aca="true" t="shared" si="13" ref="E98:E113">E97+(A98-A97)/D98</f>
        <v>265.60128826142113</v>
      </c>
    </row>
    <row r="99" spans="1:5" ht="15.75">
      <c r="A99" s="1">
        <v>291.7</v>
      </c>
      <c r="B99" s="1">
        <v>1.2937</v>
      </c>
      <c r="C99" s="1">
        <f t="shared" si="12"/>
        <v>1.2893026611380178</v>
      </c>
      <c r="D99" s="14">
        <f t="shared" si="9"/>
        <v>1.2267098736800226</v>
      </c>
      <c r="E99" s="1">
        <f t="shared" si="13"/>
        <v>266.8240712781585</v>
      </c>
    </row>
    <row r="100" spans="1:5" ht="15.75">
      <c r="A100" s="1">
        <v>293.2</v>
      </c>
      <c r="B100" s="1">
        <v>1.2296</v>
      </c>
      <c r="C100" s="1">
        <f t="shared" si="12"/>
        <v>1.2255801398236814</v>
      </c>
      <c r="D100" s="14">
        <f t="shared" si="9"/>
        <v>1.2270790699932403</v>
      </c>
      <c r="E100" s="1">
        <f t="shared" si="13"/>
        <v>268.04648639115385</v>
      </c>
    </row>
    <row r="101" spans="1:5" ht="15.75">
      <c r="A101" s="1">
        <v>296.95</v>
      </c>
      <c r="B101" s="1">
        <v>1.0603</v>
      </c>
      <c r="C101" s="1">
        <f t="shared" si="12"/>
        <v>1.0571776857805124</v>
      </c>
      <c r="D101" s="14">
        <f t="shared" si="9"/>
        <v>1.2279768872323442</v>
      </c>
      <c r="E101" s="1">
        <f t="shared" si="13"/>
        <v>271.100289796568</v>
      </c>
    </row>
    <row r="102" spans="1:5" ht="15.75">
      <c r="A102" s="1">
        <v>298.45</v>
      </c>
      <c r="B102" s="1">
        <v>1.1811</v>
      </c>
      <c r="C102" s="1">
        <f t="shared" si="12"/>
        <v>1.1777752654158697</v>
      </c>
      <c r="D102" s="14">
        <f t="shared" si="9"/>
        <v>1.2283261766889764</v>
      </c>
      <c r="E102" s="1">
        <f t="shared" si="13"/>
        <v>272.3214638043086</v>
      </c>
    </row>
    <row r="103" spans="1:5" ht="15.75">
      <c r="A103" s="1">
        <v>299.95</v>
      </c>
      <c r="B103" s="1">
        <v>1.2873</v>
      </c>
      <c r="C103" s="1">
        <f t="shared" si="12"/>
        <v>1.2838434075353446</v>
      </c>
      <c r="D103" s="14">
        <f t="shared" si="9"/>
        <v>1.2286699746155836</v>
      </c>
      <c r="E103" s="1">
        <f t="shared" si="13"/>
        <v>273.5422961115922</v>
      </c>
    </row>
    <row r="104" spans="1:5" ht="15.75">
      <c r="A104" s="1">
        <v>301.45</v>
      </c>
      <c r="B104" s="1">
        <v>1.2832</v>
      </c>
      <c r="C104" s="1">
        <f t="shared" si="12"/>
        <v>1.2799209740253115</v>
      </c>
      <c r="D104" s="14">
        <f t="shared" si="9"/>
        <v>1.229008365822539</v>
      </c>
      <c r="E104" s="1">
        <f t="shared" si="13"/>
        <v>274.76279227883845</v>
      </c>
    </row>
    <row r="105" spans="1:5" ht="15.75">
      <c r="A105" s="1">
        <v>316</v>
      </c>
      <c r="B105" s="1">
        <v>1.0596</v>
      </c>
      <c r="C105" s="1">
        <f t="shared" si="12"/>
        <v>1.058226434539449</v>
      </c>
      <c r="D105" s="14">
        <f t="shared" si="9"/>
        <v>1.2320265521097673</v>
      </c>
      <c r="E105" s="1">
        <f t="shared" si="13"/>
        <v>286.5726026884307</v>
      </c>
    </row>
    <row r="106" spans="1:5" ht="15.75">
      <c r="A106" s="1">
        <v>316</v>
      </c>
      <c r="B106" s="1">
        <v>1.0596</v>
      </c>
      <c r="C106" s="1">
        <f t="shared" si="12"/>
        <v>1.058226434539449</v>
      </c>
      <c r="D106" s="14">
        <f t="shared" si="9"/>
        <v>1.2320265521097673</v>
      </c>
      <c r="E106" s="1">
        <f t="shared" si="13"/>
        <v>286.5726026884307</v>
      </c>
    </row>
    <row r="107" spans="1:5" ht="15.75">
      <c r="A107" s="1">
        <v>317.5</v>
      </c>
      <c r="B107" s="1">
        <v>1.2599</v>
      </c>
      <c r="C107" s="1">
        <f t="shared" si="12"/>
        <v>1.2584303175934695</v>
      </c>
      <c r="D107" s="14">
        <f t="shared" si="9"/>
        <v>1.2323120767487126</v>
      </c>
      <c r="E107" s="1">
        <f t="shared" si="13"/>
        <v>287.78982682207516</v>
      </c>
    </row>
    <row r="108" spans="1:5" ht="15.75">
      <c r="A108" s="1">
        <v>317.5</v>
      </c>
      <c r="B108" s="1">
        <v>1.2599</v>
      </c>
      <c r="C108" s="1">
        <f t="shared" si="12"/>
        <v>1.2584303175934695</v>
      </c>
      <c r="D108" s="14">
        <f t="shared" si="9"/>
        <v>1.2323120767487126</v>
      </c>
      <c r="E108" s="1">
        <f t="shared" si="13"/>
        <v>287.78982682207516</v>
      </c>
    </row>
    <row r="109" spans="1:5" ht="15.75">
      <c r="A109" s="1">
        <v>319</v>
      </c>
      <c r="B109" s="1">
        <v>1.4308</v>
      </c>
      <c r="C109" s="1">
        <f t="shared" si="12"/>
        <v>1.4293166771456436</v>
      </c>
      <c r="D109" s="14">
        <f t="shared" si="9"/>
        <v>1.2325930976829103</v>
      </c>
      <c r="E109" s="1">
        <f t="shared" si="13"/>
        <v>289.00677343878084</v>
      </c>
    </row>
    <row r="110" spans="1:5" ht="15.75">
      <c r="A110" s="1">
        <v>319</v>
      </c>
      <c r="B110" s="1">
        <v>1.4308</v>
      </c>
      <c r="C110" s="1">
        <f t="shared" si="12"/>
        <v>1.4293166771456436</v>
      </c>
      <c r="D110" s="14">
        <f t="shared" si="9"/>
        <v>1.2325930976829103</v>
      </c>
      <c r="E110" s="1">
        <f t="shared" si="13"/>
        <v>289.00677343878084</v>
      </c>
    </row>
    <row r="111" spans="1:5" ht="15.75">
      <c r="A111" s="1">
        <v>335.55</v>
      </c>
      <c r="B111" s="1">
        <v>1.1892</v>
      </c>
      <c r="C111" s="1">
        <f t="shared" si="12"/>
        <v>1.1896702107470634</v>
      </c>
      <c r="D111" s="14">
        <f t="shared" si="9"/>
        <v>1.2354141712016415</v>
      </c>
      <c r="E111" s="1">
        <f t="shared" si="13"/>
        <v>302.40309054910057</v>
      </c>
    </row>
    <row r="112" spans="1:5" ht="15.75">
      <c r="A112" s="1">
        <v>337.15</v>
      </c>
      <c r="B112" s="1">
        <v>1.961</v>
      </c>
      <c r="C112" s="1">
        <f t="shared" si="12"/>
        <v>1.9620468849163462</v>
      </c>
      <c r="D112" s="14">
        <f t="shared" si="9"/>
        <v>1.2356615314452262</v>
      </c>
      <c r="E112" s="1">
        <f t="shared" si="13"/>
        <v>303.697943515939</v>
      </c>
    </row>
    <row r="113" spans="1:5" ht="15.75">
      <c r="A113" s="1">
        <v>338.55</v>
      </c>
      <c r="B113" s="1">
        <v>1.4037</v>
      </c>
      <c r="C113" s="1">
        <f aca="true" t="shared" si="14" ref="C113:C128">B113*(1+($I$28+$I$29*A113)/(1282900)+($I$30+A113*$I$31-$I$32)/400)</f>
        <v>1.4046194204245317</v>
      </c>
      <c r="D113" s="14">
        <f t="shared" si="9"/>
        <v>1.2358745477528512</v>
      </c>
      <c r="E113" s="1">
        <f t="shared" si="13"/>
        <v>304.8307445777827</v>
      </c>
    </row>
    <row r="114" spans="1:5" ht="15.75">
      <c r="A114" s="1">
        <v>345.17</v>
      </c>
      <c r="B114" s="1">
        <v>1.1307</v>
      </c>
      <c r="C114" s="1">
        <f t="shared" si="14"/>
        <v>1.132088320565998</v>
      </c>
      <c r="D114" s="14">
        <f t="shared" si="9"/>
        <v>1.2368399567939679</v>
      </c>
      <c r="E114" s="1">
        <f aca="true" t="shared" si="15" ref="E114:E129">E113+(A114-A113)/D114</f>
        <v>310.1830943006683</v>
      </c>
    </row>
    <row r="115" spans="1:5" ht="15.75">
      <c r="A115" s="1">
        <v>346.55</v>
      </c>
      <c r="B115" s="1">
        <v>1.1326</v>
      </c>
      <c r="C115" s="1">
        <f t="shared" si="14"/>
        <v>1.1341259024177786</v>
      </c>
      <c r="D115" s="14">
        <f t="shared" si="9"/>
        <v>1.2370327842289401</v>
      </c>
      <c r="E115" s="1">
        <f t="shared" si="15"/>
        <v>311.2986669981697</v>
      </c>
    </row>
    <row r="116" spans="1:5" ht="15.75">
      <c r="A116" s="1">
        <v>348.17</v>
      </c>
      <c r="B116" s="1">
        <v>0.9771</v>
      </c>
      <c r="C116" s="1">
        <f t="shared" si="14"/>
        <v>0.9785533762293348</v>
      </c>
      <c r="D116" s="14">
        <f t="shared" si="9"/>
        <v>1.2372555633383087</v>
      </c>
      <c r="E116" s="1">
        <f t="shared" si="15"/>
        <v>312.60801653597173</v>
      </c>
    </row>
    <row r="117" spans="1:5" ht="15.75">
      <c r="A117" s="1">
        <v>349.67</v>
      </c>
      <c r="B117" s="1">
        <v>1.1863</v>
      </c>
      <c r="C117" s="1">
        <f t="shared" si="14"/>
        <v>1.1882185282869264</v>
      </c>
      <c r="D117" s="14">
        <f t="shared" si="9"/>
        <v>1.2374584435510687</v>
      </c>
      <c r="E117" s="1">
        <f t="shared" si="15"/>
        <v>313.82017845366454</v>
      </c>
    </row>
    <row r="118" spans="1:5" ht="15.75">
      <c r="A118" s="1">
        <v>354.7</v>
      </c>
      <c r="B118" s="1">
        <v>1.1183</v>
      </c>
      <c r="C118" s="1">
        <f t="shared" si="14"/>
        <v>1.1205953046185684</v>
      </c>
      <c r="D118" s="14">
        <f t="shared" si="9"/>
        <v>1.2381155996357418</v>
      </c>
      <c r="E118" s="1">
        <f t="shared" si="15"/>
        <v>317.8828039479882</v>
      </c>
    </row>
    <row r="119" spans="1:5" ht="15.75">
      <c r="A119" s="1">
        <v>357.7</v>
      </c>
      <c r="B119" s="1">
        <v>1.1831</v>
      </c>
      <c r="C119" s="1">
        <f t="shared" si="14"/>
        <v>1.1858354353695522</v>
      </c>
      <c r="D119" s="14">
        <f t="shared" si="9"/>
        <v>1.2384911078575602</v>
      </c>
      <c r="E119" s="1">
        <f t="shared" si="15"/>
        <v>320.3051063617614</v>
      </c>
    </row>
    <row r="120" spans="1:5" ht="15.75">
      <c r="A120" s="1">
        <v>359.2</v>
      </c>
      <c r="B120" s="1">
        <v>1.2271</v>
      </c>
      <c r="C120" s="1">
        <f t="shared" si="14"/>
        <v>1.230096443077618</v>
      </c>
      <c r="D120" s="14">
        <f t="shared" si="9"/>
        <v>1.2386744094303936</v>
      </c>
      <c r="E120" s="1">
        <f t="shared" si="15"/>
        <v>321.51607834001493</v>
      </c>
    </row>
    <row r="121" spans="1:5" ht="15.75">
      <c r="A121" s="1">
        <v>360.7</v>
      </c>
      <c r="B121" s="1">
        <v>1.1782</v>
      </c>
      <c r="C121" s="1">
        <f t="shared" si="14"/>
        <v>1.181229963202953</v>
      </c>
      <c r="D121" s="14">
        <f t="shared" si="9"/>
        <v>1.2388548047228485</v>
      </c>
      <c r="E121" s="1">
        <f t="shared" si="15"/>
        <v>322.72687398312144</v>
      </c>
    </row>
    <row r="122" spans="1:5" ht="15.75">
      <c r="A122" s="1">
        <v>365.21</v>
      </c>
      <c r="B122" s="1">
        <v>1.1571</v>
      </c>
      <c r="C122" s="1">
        <f t="shared" si="14"/>
        <v>1.1605272712241022</v>
      </c>
      <c r="D122" s="14">
        <f t="shared" si="9"/>
        <v>1.2393801431495268</v>
      </c>
      <c r="E122" s="1">
        <f t="shared" si="15"/>
        <v>326.365789795133</v>
      </c>
    </row>
    <row r="123" spans="1:5" ht="15.75">
      <c r="A123" s="1">
        <v>366.71</v>
      </c>
      <c r="B123" s="1">
        <v>1.1107</v>
      </c>
      <c r="C123" s="1">
        <f t="shared" si="14"/>
        <v>1.1141340039339807</v>
      </c>
      <c r="D123" s="14">
        <f t="shared" si="9"/>
        <v>1.23954934491588</v>
      </c>
      <c r="E123" s="1">
        <f t="shared" si="15"/>
        <v>327.5759070092257</v>
      </c>
    </row>
    <row r="124" spans="1:5" ht="15.75">
      <c r="A124" s="1">
        <v>368.21</v>
      </c>
      <c r="B124" s="1">
        <v>1.2152</v>
      </c>
      <c r="C124" s="1">
        <f t="shared" si="14"/>
        <v>1.2191148226299569</v>
      </c>
      <c r="D124" s="14">
        <f t="shared" si="9"/>
        <v>1.239715862060393</v>
      </c>
      <c r="E124" s="1">
        <f t="shared" si="15"/>
        <v>328.7858616818287</v>
      </c>
    </row>
    <row r="125" spans="1:5" ht="15.75">
      <c r="A125" s="1">
        <v>369.71</v>
      </c>
      <c r="B125" s="1">
        <v>1.2792</v>
      </c>
      <c r="C125" s="1">
        <f t="shared" si="14"/>
        <v>1.2834870397550537</v>
      </c>
      <c r="D125" s="14">
        <f t="shared" si="9"/>
        <v>1.2398797368232695</v>
      </c>
      <c r="E125" s="1">
        <f t="shared" si="15"/>
        <v>329.99565643486113</v>
      </c>
    </row>
    <row r="126" spans="1:5" ht="15.75">
      <c r="A126" s="1">
        <v>374.15</v>
      </c>
      <c r="B126" s="1">
        <v>1.1366</v>
      </c>
      <c r="C126" s="1">
        <f t="shared" si="14"/>
        <v>1.1408458236615875</v>
      </c>
      <c r="D126" s="14">
        <f t="shared" si="9"/>
        <v>1.2403497195747786</v>
      </c>
      <c r="E126" s="1">
        <f t="shared" si="15"/>
        <v>333.57529202467055</v>
      </c>
    </row>
    <row r="127" spans="1:5" ht="15.75">
      <c r="A127" s="1">
        <v>377.15</v>
      </c>
      <c r="B127" s="1">
        <v>1.0299</v>
      </c>
      <c r="C127" s="1">
        <f t="shared" si="14"/>
        <v>1.0340145995677064</v>
      </c>
      <c r="D127" s="14">
        <f t="shared" si="9"/>
        <v>1.2406549035500196</v>
      </c>
      <c r="E127" s="1">
        <f t="shared" si="15"/>
        <v>335.9933697604017</v>
      </c>
    </row>
    <row r="128" spans="1:5" ht="15.75">
      <c r="A128" s="1">
        <v>380.15</v>
      </c>
      <c r="B128" s="1">
        <v>1.2777</v>
      </c>
      <c r="C128" s="1">
        <f t="shared" si="14"/>
        <v>1.2831362834083937</v>
      </c>
      <c r="D128" s="14">
        <f t="shared" si="9"/>
        <v>1.2409504715235786</v>
      </c>
      <c r="E128" s="1">
        <f t="shared" si="15"/>
        <v>338.4108715615145</v>
      </c>
    </row>
    <row r="129" spans="1:5" ht="15.75">
      <c r="A129" s="1">
        <v>381.65</v>
      </c>
      <c r="B129" s="1">
        <v>1.2647</v>
      </c>
      <c r="C129" s="1">
        <f aca="true" t="shared" si="16" ref="C129:C144">B129*(1+($I$28+$I$29*A129)/(1282900)+($I$30+A129*$I$31-$I$32)/400)</f>
        <v>1.2702451278740552</v>
      </c>
      <c r="D129" s="14">
        <f t="shared" si="9"/>
        <v>1.2410947438718414</v>
      </c>
      <c r="E129" s="1">
        <f t="shared" si="15"/>
        <v>339.6194819495663</v>
      </c>
    </row>
    <row r="130" spans="1:5" ht="15.75">
      <c r="A130" s="1">
        <v>383.65</v>
      </c>
      <c r="B130" s="1">
        <v>1.067</v>
      </c>
      <c r="C130" s="1">
        <f t="shared" si="16"/>
        <v>1.0718629642313322</v>
      </c>
      <c r="D130" s="14">
        <f t="shared" si="9"/>
        <v>1.2412835480349829</v>
      </c>
      <c r="E130" s="1">
        <f aca="true" t="shared" si="17" ref="E130:E145">E129+(A130-A129)/D130</f>
        <v>341.2307173543746</v>
      </c>
    </row>
    <row r="131" spans="1:5" ht="15.75">
      <c r="A131" s="1">
        <v>386.65</v>
      </c>
      <c r="B131" s="1">
        <v>0.9928</v>
      </c>
      <c r="C131" s="1">
        <f t="shared" si="16"/>
        <v>0.9975825177754171</v>
      </c>
      <c r="D131" s="14">
        <f t="shared" si="9"/>
        <v>1.241559300859509</v>
      </c>
      <c r="E131" s="1">
        <f t="shared" si="17"/>
        <v>343.6470336736379</v>
      </c>
    </row>
    <row r="132" spans="1:5" ht="15.75">
      <c r="A132" s="1">
        <v>389.65</v>
      </c>
      <c r="B132" s="1">
        <v>1.1473</v>
      </c>
      <c r="C132" s="1">
        <f t="shared" si="16"/>
        <v>1.1531246109636395</v>
      </c>
      <c r="D132" s="14">
        <f t="shared" si="9"/>
        <v>1.2418263587458485</v>
      </c>
      <c r="E132" s="1">
        <f t="shared" si="17"/>
        <v>346.0628303579906</v>
      </c>
    </row>
    <row r="133" spans="1:5" ht="15.75">
      <c r="A133" s="1">
        <v>391.15</v>
      </c>
      <c r="B133" s="1">
        <v>1.1389</v>
      </c>
      <c r="C133" s="1">
        <f t="shared" si="16"/>
        <v>1.1448297933172986</v>
      </c>
      <c r="D133" s="14">
        <f t="shared" si="9"/>
        <v>1.241956712535021</v>
      </c>
      <c r="E133" s="1">
        <f t="shared" si="17"/>
        <v>347.27060192108985</v>
      </c>
    </row>
    <row r="134" spans="1:5" ht="15.75">
      <c r="A134" s="1">
        <v>393.97</v>
      </c>
      <c r="B134" s="1">
        <v>1.2448</v>
      </c>
      <c r="C134" s="1">
        <f t="shared" si="16"/>
        <v>1.2515849294006214</v>
      </c>
      <c r="D134" s="14">
        <f t="shared" si="9"/>
        <v>1.2421961936441028</v>
      </c>
      <c r="E134" s="1">
        <f t="shared" si="17"/>
        <v>349.5407747121747</v>
      </c>
    </row>
    <row r="135" spans="1:5" ht="15.75">
      <c r="A135" s="1">
        <v>395.47</v>
      </c>
      <c r="B135" s="1">
        <v>1.101</v>
      </c>
      <c r="C135" s="1">
        <f t="shared" si="16"/>
        <v>1.107144038618935</v>
      </c>
      <c r="D135" s="14">
        <f t="shared" si="9"/>
        <v>1.2423206675353535</v>
      </c>
      <c r="E135" s="1">
        <f t="shared" si="17"/>
        <v>350.748192441911</v>
      </c>
    </row>
    <row r="136" spans="1:5" ht="15.75">
      <c r="A136" s="1">
        <v>396.97</v>
      </c>
      <c r="B136" s="1">
        <v>1.2439</v>
      </c>
      <c r="C136" s="1">
        <f t="shared" si="16"/>
        <v>1.2510029364428426</v>
      </c>
      <c r="D136" s="14">
        <f t="shared" si="9"/>
        <v>1.2424431620622889</v>
      </c>
      <c r="E136" s="1">
        <f t="shared" si="17"/>
        <v>351.95549113033564</v>
      </c>
    </row>
    <row r="137" spans="1:5" ht="15.75">
      <c r="A137" s="1">
        <v>398.47</v>
      </c>
      <c r="B137" s="1">
        <v>1.1696</v>
      </c>
      <c r="C137" s="1">
        <f t="shared" si="16"/>
        <v>1.1764304797420642</v>
      </c>
      <c r="D137" s="14">
        <f t="shared" si="9"/>
        <v>1.2425637085087406</v>
      </c>
      <c r="E137" s="1">
        <f t="shared" si="17"/>
        <v>353.16267269352505</v>
      </c>
    </row>
    <row r="138" spans="1:5" ht="15.75">
      <c r="A138" s="1">
        <v>399.97</v>
      </c>
      <c r="B138" s="1">
        <v>0.8021</v>
      </c>
      <c r="C138" s="1">
        <f t="shared" si="16"/>
        <v>0.8068883861372005</v>
      </c>
      <c r="D138" s="14">
        <f t="shared" si="9"/>
        <v>1.242682337670186</v>
      </c>
      <c r="E138" s="1">
        <f t="shared" si="17"/>
        <v>354.36973901653425</v>
      </c>
    </row>
    <row r="139" spans="1:5" ht="15.75">
      <c r="A139" s="1">
        <v>402.87</v>
      </c>
      <c r="B139" s="1">
        <v>1.2196</v>
      </c>
      <c r="C139" s="1">
        <f t="shared" si="16"/>
        <v>1.2271868335255698</v>
      </c>
      <c r="D139" s="14">
        <f t="shared" si="9"/>
        <v>1.2429063631045203</v>
      </c>
      <c r="E139" s="1">
        <f t="shared" si="17"/>
        <v>356.7029799476985</v>
      </c>
    </row>
    <row r="140" spans="1:5" ht="15.75">
      <c r="A140" s="1">
        <v>404.31</v>
      </c>
      <c r="B140" s="1">
        <v>1.054</v>
      </c>
      <c r="C140" s="1">
        <f t="shared" si="16"/>
        <v>1.0606880116683621</v>
      </c>
      <c r="D140" s="14">
        <f t="shared" si="9"/>
        <v>1.243015048992324</v>
      </c>
      <c r="E140" s="1">
        <f t="shared" si="17"/>
        <v>357.86145345223684</v>
      </c>
    </row>
    <row r="141" spans="1:5" ht="15.75">
      <c r="A141" s="1">
        <v>406.88</v>
      </c>
      <c r="B141" s="1">
        <v>1.4145</v>
      </c>
      <c r="C141" s="1">
        <f t="shared" si="16"/>
        <v>1.4237900825663057</v>
      </c>
      <c r="D141" s="14">
        <f t="shared" si="9"/>
        <v>1.2432049128964346</v>
      </c>
      <c r="E141" s="1">
        <f t="shared" si="17"/>
        <v>359.92869110014186</v>
      </c>
    </row>
    <row r="142" spans="1:5" ht="15.75">
      <c r="A142" s="1">
        <v>408.24</v>
      </c>
      <c r="B142" s="1">
        <v>1.475</v>
      </c>
      <c r="C142" s="1">
        <f t="shared" si="16"/>
        <v>1.484861015251133</v>
      </c>
      <c r="D142" s="14">
        <f t="shared" si="9"/>
        <v>1.2433032941539204</v>
      </c>
      <c r="E142" s="1">
        <f t="shared" si="17"/>
        <v>361.02255130818185</v>
      </c>
    </row>
    <row r="143" spans="1:5" ht="15.75">
      <c r="A143" s="1">
        <v>412.1</v>
      </c>
      <c r="B143" s="1">
        <v>1.1409</v>
      </c>
      <c r="C143" s="1">
        <f t="shared" si="16"/>
        <v>1.1489084890921781</v>
      </c>
      <c r="D143" s="14">
        <f t="shared" si="9"/>
        <v>1.2435748532858686</v>
      </c>
      <c r="E143" s="1">
        <f t="shared" si="17"/>
        <v>364.126505999611</v>
      </c>
    </row>
    <row r="144" spans="1:5" ht="15.75">
      <c r="A144" s="1">
        <v>413.6</v>
      </c>
      <c r="B144" s="1">
        <v>1.2106</v>
      </c>
      <c r="C144" s="1">
        <f t="shared" si="16"/>
        <v>1.219254878681537</v>
      </c>
      <c r="D144" s="14">
        <f>$G$18^(1-$G$20*EXP(-A144/$G$22))*0.6^($G$20*EXP(-A144/$G$22))</f>
        <v>1.2436773929935745</v>
      </c>
      <c r="E144" s="1">
        <f t="shared" si="17"/>
        <v>365.3326065594913</v>
      </c>
    </row>
    <row r="145" spans="1:5" ht="15.75">
      <c r="A145" s="1">
        <v>415.1</v>
      </c>
      <c r="B145" s="1">
        <v>1.3553</v>
      </c>
      <c r="C145" s="1">
        <f>B145*(1+($I$28+$I$29*A145)/(1282900)+($I$30+A145*$I$31-$I$32)/400)</f>
        <v>1.3651652906011484</v>
      </c>
      <c r="D145" s="14">
        <f>$G$18^(1-$G$20*EXP(-A145/$G$22))*0.6^($G$20*EXP(-A145/$G$22))</f>
        <v>1.243778300354375</v>
      </c>
      <c r="E145" s="1">
        <f t="shared" si="17"/>
        <v>366.5386092687946</v>
      </c>
    </row>
    <row r="146" spans="1:5" ht="15.75">
      <c r="A146" s="1">
        <v>416.6</v>
      </c>
      <c r="B146" s="1">
        <v>1.2378</v>
      </c>
      <c r="C146" s="1">
        <f>B146*(1+($I$28+$I$29*A146)/(1282900)+($I$30+A146*$I$31-$I$32)/400)</f>
        <v>1.246970667263196</v>
      </c>
      <c r="D146" s="14">
        <f>$G$18^(1-$G$20*EXP(-A146/$G$22))*0.6^($G$20*EXP(-A146/$G$22))</f>
        <v>1.2438776012239257</v>
      </c>
      <c r="E146" s="1">
        <f>E145+(A146-A145)/D146</f>
        <v>367.7445157008455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5" sqref="A15:I2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2.41</v>
      </c>
      <c r="C3" s="1">
        <v>0</v>
      </c>
      <c r="F3" s="4">
        <f>1000*1/SLOPE(C3:C12,B3:B12)</f>
        <v>34.913231599999115</v>
      </c>
      <c r="G3" s="1">
        <f>INTERCEPT(B4:B12,A4:A12)</f>
        <v>1.568369550671282</v>
      </c>
    </row>
    <row r="4" spans="1:9" ht="15.75">
      <c r="A4" s="1">
        <v>63</v>
      </c>
      <c r="B4" s="1">
        <v>3.988</v>
      </c>
      <c r="C4" s="1">
        <f>A4/G$18</f>
        <v>53.81453700381096</v>
      </c>
      <c r="E4" s="5">
        <f>1000*1/SLOPE(C3:C4,B3:B4)</f>
        <v>29.322931829521423</v>
      </c>
      <c r="F4" s="5" t="s">
        <v>7</v>
      </c>
      <c r="I4" s="6">
        <f>SLOPE(E4:E12,A4:A12)*1000</f>
        <v>415.82637830697433</v>
      </c>
    </row>
    <row r="5" spans="1:9" ht="15.75">
      <c r="A5" s="1">
        <v>82</v>
      </c>
      <c r="B5" s="1">
        <v>4.364</v>
      </c>
      <c r="C5" s="1">
        <f>A5/G$18</f>
        <v>70.0443180049603</v>
      </c>
      <c r="E5" s="5">
        <f>1000*1/SLOPE(C4:C5,B4:B5)</f>
        <v>23.167287344995717</v>
      </c>
      <c r="F5" s="7">
        <f>CORREL(C3:C12,B3:B12)</f>
        <v>0.9865326814661878</v>
      </c>
      <c r="I5" s="6"/>
    </row>
    <row r="6" spans="1:5" ht="15.75">
      <c r="A6" s="1">
        <v>120.3</v>
      </c>
      <c r="B6" s="1">
        <v>6.01</v>
      </c>
      <c r="C6" s="1">
        <f>A6/G$18</f>
        <v>102.76013970727712</v>
      </c>
      <c r="E6" s="5">
        <f>1000*1/SLOPE(C5:C6,B5:B6)</f>
        <v>50.312048249225285</v>
      </c>
    </row>
    <row r="7" ht="15.75">
      <c r="F7" s="8"/>
    </row>
    <row r="8" ht="15.75">
      <c r="F8" s="4" t="s">
        <v>8</v>
      </c>
    </row>
    <row r="9" ht="15.75">
      <c r="F9" s="4">
        <f>1000*SLOPE(B3:B12,A3:A12)</f>
        <v>29.024988877427745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0.9865326814661879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1.2</v>
      </c>
      <c r="C16" s="1">
        <f>B16*(1+($I$28+$I$29*A16)/(1282900)+($I$30+A16*$I$31-$I$32)/400)</f>
        <v>1.165348559513602</v>
      </c>
      <c r="D16" s="14">
        <f>G18</f>
        <v>1.1706873924333596</v>
      </c>
      <c r="E16" s="1">
        <v>0</v>
      </c>
      <c r="I16" s="1" t="s">
        <v>24</v>
      </c>
    </row>
    <row r="17" spans="1:7" ht="15.75">
      <c r="A17" s="1">
        <f>A6</f>
        <v>120.3</v>
      </c>
      <c r="B17" s="1">
        <v>1.2</v>
      </c>
      <c r="C17" s="1">
        <f>B17*(1+($I$28+$I$29*A17)/(1282900)+($I$30+A17*$I$31-$I$32)/400)</f>
        <v>1.1760262253531173</v>
      </c>
      <c r="D17" s="14">
        <f>G18</f>
        <v>1.1706873924333596</v>
      </c>
      <c r="E17" s="1">
        <f>E16+(A17-A16)/D17</f>
        <v>102.76013970727712</v>
      </c>
      <c r="G17" s="2" t="s">
        <v>14</v>
      </c>
    </row>
    <row r="18" spans="1:7" ht="15.75">
      <c r="A18" s="2"/>
      <c r="G18" s="1">
        <f>AVERAGE(C16:C17)</f>
        <v>1.1706873924333596</v>
      </c>
    </row>
    <row r="19" ht="15.75">
      <c r="A19" s="2"/>
    </row>
    <row r="26" ht="15.75">
      <c r="G26" s="13" t="s">
        <v>16</v>
      </c>
    </row>
    <row r="28" spans="7:9" ht="15.75">
      <c r="G28" s="2" t="s">
        <v>17</v>
      </c>
      <c r="I28" s="1">
        <v>3334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2.41</v>
      </c>
    </row>
    <row r="31" spans="7:9" ht="15.75">
      <c r="G31" s="2" t="s">
        <v>20</v>
      </c>
      <c r="I31" s="1">
        <f>F9/1000</f>
        <v>0.029024988877427747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5" sqref="A15:I18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2.4</v>
      </c>
      <c r="C3" s="1">
        <v>0</v>
      </c>
      <c r="F3" s="4">
        <f>1000*1/SLOPE(C3:C12,B3:B12)</f>
        <v>41.12800296159692</v>
      </c>
      <c r="G3" s="1">
        <f>INTERCEPT(B4:B12,A4:A12)</f>
        <v>2.094666666666669</v>
      </c>
    </row>
    <row r="4" spans="1:9" ht="15.75">
      <c r="A4" s="1">
        <v>53.2</v>
      </c>
      <c r="B4" s="1">
        <v>4.344</v>
      </c>
      <c r="C4" s="1">
        <f>A4/G$18</f>
        <v>49.59908674251424</v>
      </c>
      <c r="E4" s="5">
        <f>1000*1/SLOPE(C3:C4,B3:B4)</f>
        <v>39.194270049607276</v>
      </c>
      <c r="F4" s="5" t="s">
        <v>7</v>
      </c>
      <c r="I4" s="6">
        <f>SLOPE(E4:E12,A4:A12)*1000</f>
        <v>216.00095880826245</v>
      </c>
    </row>
    <row r="5" spans="1:9" ht="15.75">
      <c r="A5" s="1">
        <v>81.7</v>
      </c>
      <c r="B5" s="1">
        <v>5.549</v>
      </c>
      <c r="C5" s="1">
        <f>A5/G$18</f>
        <v>76.17002606886115</v>
      </c>
      <c r="E5" s="5">
        <f>1000*1/SLOPE(C4:C5,B4:B5)</f>
        <v>45.35029737564285</v>
      </c>
      <c r="F5" s="7">
        <f>CORREL(C3:C12,B3:B12)</f>
        <v>0.9992729221778079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38.288460830172035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0.9992729221778078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1.1</v>
      </c>
      <c r="C16" s="1">
        <f>B16*(1+($I$28+$I$29*A16)/(1282900)+($I$30+A16*$I$31-$I$32)/400)</f>
        <v>1.0682361173902877</v>
      </c>
      <c r="D16" s="14">
        <f>G18</f>
        <v>1.072600394361681</v>
      </c>
      <c r="E16" s="1">
        <v>0</v>
      </c>
      <c r="I16" s="1" t="s">
        <v>24</v>
      </c>
    </row>
    <row r="17" spans="1:7" ht="15.75">
      <c r="A17" s="1">
        <f>A5</f>
        <v>81.7</v>
      </c>
      <c r="B17" s="1">
        <v>1.1</v>
      </c>
      <c r="C17" s="1">
        <f>B17*(1+($I$28+$I$29*A17)/(1282900)+($I$30+A17*$I$31-$I$32)/400)</f>
        <v>1.0769646713330747</v>
      </c>
      <c r="D17" s="14">
        <f>G18</f>
        <v>1.072600394361681</v>
      </c>
      <c r="E17" s="1">
        <f>E16+(A17-A16)/D17</f>
        <v>76.17002606886115</v>
      </c>
      <c r="G17" s="2" t="s">
        <v>14</v>
      </c>
    </row>
    <row r="18" spans="1:7" ht="15.75">
      <c r="A18" s="2"/>
      <c r="G18" s="1">
        <f>AVERAGE(C16:C17)</f>
        <v>1.072600394361681</v>
      </c>
    </row>
    <row r="19" ht="15.75">
      <c r="A19" s="2"/>
    </row>
    <row r="26" ht="15.75">
      <c r="G26" s="13" t="s">
        <v>16</v>
      </c>
    </row>
    <row r="28" spans="7:9" ht="15.75">
      <c r="G28" s="2" t="s">
        <v>17</v>
      </c>
      <c r="I28" s="1">
        <v>3366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2.4</v>
      </c>
    </row>
    <row r="31" spans="7:9" ht="15.75">
      <c r="G31" s="2" t="s">
        <v>20</v>
      </c>
      <c r="I31" s="1">
        <f>F9/1000</f>
        <v>0.03828846083017203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5" sqref="A15:I2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2.4</v>
      </c>
      <c r="C3" s="1">
        <v>0</v>
      </c>
      <c r="F3" s="4">
        <f>1000*1/SLOPE(C3:C12,B3:B12)</f>
        <v>33.27952156347442</v>
      </c>
      <c r="G3" s="1">
        <f>INTERCEPT(B4:B12,A4:A12)</f>
        <v>2.0951368421052603</v>
      </c>
    </row>
    <row r="4" spans="1:9" ht="15.75">
      <c r="A4" s="1">
        <v>32.8</v>
      </c>
      <c r="B4" s="1">
        <v>3.244</v>
      </c>
      <c r="C4" s="1">
        <f>A4/G$18</f>
        <v>30.615853078299004</v>
      </c>
      <c r="E4" s="5">
        <f>1000*1/SLOPE(C3:C4,B3:B4)</f>
        <v>27.56741737169626</v>
      </c>
      <c r="F4" s="5" t="s">
        <v>7</v>
      </c>
      <c r="I4" s="6">
        <f>SLOPE(E4:E12,A4:A12)*1000</f>
        <v>262.0444598072321</v>
      </c>
    </row>
    <row r="5" spans="1:9" ht="15.75">
      <c r="A5" s="1">
        <v>70.8</v>
      </c>
      <c r="B5" s="1">
        <v>4.575</v>
      </c>
      <c r="C5" s="1">
        <f>A5/G$18</f>
        <v>66.0854389616942</v>
      </c>
      <c r="E5" s="5">
        <f>1000*1/SLOPE(C4:C5,B4:B5)</f>
        <v>37.525106844371074</v>
      </c>
      <c r="F5" s="7">
        <f>CORREL(C3:C12,B3:B12)</f>
        <v>0.9962886710928427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30.8332979310931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0.9962886710928428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1.1</v>
      </c>
      <c r="C16" s="1">
        <f>B16*(1+($I$28+$I$29*A16)/(1282900)+($I$30+A16*$I$31-$I$32)/400)</f>
        <v>1.0682841336035545</v>
      </c>
      <c r="D16" s="14">
        <f>G18</f>
        <v>1.071340390748385</v>
      </c>
      <c r="E16" s="1">
        <v>0</v>
      </c>
      <c r="I16" s="1" t="s">
        <v>24</v>
      </c>
    </row>
    <row r="17" spans="1:7" ht="15.75">
      <c r="A17" s="1">
        <f>A5</f>
        <v>70.8</v>
      </c>
      <c r="B17" s="1">
        <v>1.1</v>
      </c>
      <c r="C17" s="1">
        <f>B17*(1+($I$28+$I$29*A17)/(1282900)+($I$30+A17*$I$31-$I$32)/400)</f>
        <v>1.0743966478932154</v>
      </c>
      <c r="D17" s="14">
        <f>G18</f>
        <v>1.071340390748385</v>
      </c>
      <c r="E17" s="1">
        <f>E16+(A17-A16)/D17</f>
        <v>66.0854389616942</v>
      </c>
      <c r="G17" s="2" t="s">
        <v>14</v>
      </c>
    </row>
    <row r="18" spans="1:7" ht="15.75">
      <c r="A18" s="2"/>
      <c r="G18" s="1">
        <f>AVERAGE(C16:C17)</f>
        <v>1.071340390748385</v>
      </c>
    </row>
    <row r="26" ht="15.75">
      <c r="G26" s="13" t="s">
        <v>16</v>
      </c>
    </row>
    <row r="28" spans="7:9" ht="15.75">
      <c r="G28" s="2" t="s">
        <v>17</v>
      </c>
      <c r="I28" s="1">
        <v>3422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2.4</v>
      </c>
    </row>
    <row r="31" spans="7:9" ht="15.75">
      <c r="G31" s="2" t="s">
        <v>20</v>
      </c>
      <c r="I31" s="1">
        <f>F9/1000</f>
        <v>0.0308332979310931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2.46</v>
      </c>
      <c r="C3" s="1">
        <v>0</v>
      </c>
      <c r="F3" s="4">
        <f>1000*1/SLOPE(C3:C12,B3:B12)</f>
        <v>32.042670162630536</v>
      </c>
      <c r="G3" s="1">
        <f>INTERCEPT(B4:B12,A4:A12)</f>
        <v>3.9410772989782235</v>
      </c>
    </row>
    <row r="4" spans="1:9" ht="15.75">
      <c r="A4" s="1">
        <v>51</v>
      </c>
      <c r="B4" s="1">
        <v>5.052</v>
      </c>
      <c r="C4" s="1">
        <f>(A4-$A$3)/2/3*(1/($G$18*(0.6/$G$18)^$G$20)+4/($G$18*(0.6/$G$18)^($G$20*EXP(-((A4+$A$3)/2)/$G$22)))+1/($G$18*(0.6/$G$18)^($G$20*EXP(-(A4/$G$22)))))</f>
        <v>56.34496445185249</v>
      </c>
      <c r="E4" s="5">
        <f>1000*1/SLOPE(C3:C4,B3:B4)</f>
        <v>46.00233623742723</v>
      </c>
      <c r="F4" s="5" t="s">
        <v>7</v>
      </c>
      <c r="I4" s="6">
        <f>SLOPE(E4:E12,A4:A12)*1000</f>
        <v>-137.8468077153649</v>
      </c>
    </row>
    <row r="5" spans="1:9" ht="15.75">
      <c r="A5" s="1">
        <v>79.5</v>
      </c>
      <c r="B5" s="1">
        <v>5.193</v>
      </c>
      <c r="C5" s="1">
        <f>(A5-$A$3)/2/3*(1/($G$18*(0.6/$G$18)^$G$20)+4/($G$18*(0.6/$G$18)^($G$20*EXP(-((A5+$A$3)/2)/$G$22)))+1/($G$18*(0.6/$G$18)^($G$20*EXP(-(A5/$G$22)))))</f>
        <v>83.71887969557032</v>
      </c>
      <c r="E5" s="5">
        <f>1000*1/SLOPE(C4:C5,B4:B5)</f>
        <v>5.150889039606433</v>
      </c>
      <c r="F5" s="7">
        <f>CORREL(C3:C12,B3:B12)</f>
        <v>0.9714589627884925</v>
      </c>
      <c r="I5" s="6"/>
    </row>
    <row r="6" spans="1:5" ht="15.75">
      <c r="A6" s="1">
        <v>132</v>
      </c>
      <c r="B6" s="1">
        <v>6.5</v>
      </c>
      <c r="C6" s="1">
        <f>(A6-$A$3)/2/3*(1/($G$18*(0.6/$G$18)^$G$20)+4/($G$18*(0.6/$G$18)^($G$20*EXP(-((A6+$A$3)/2)/$G$22)))+1/($G$18*(0.6/$G$18)^($G$20*EXP(-(A6/$G$22)))))</f>
        <v>130.06814669696854</v>
      </c>
      <c r="E6" s="5">
        <f>1000*1/SLOPE(C5:C6,B5:B6)</f>
        <v>28.198935701843038</v>
      </c>
    </row>
    <row r="7" ht="15.75">
      <c r="F7" s="8"/>
    </row>
    <row r="8" ht="15.75">
      <c r="F8" s="4" t="s">
        <v>8</v>
      </c>
    </row>
    <row r="9" ht="15.75">
      <c r="F9" s="4">
        <f>1000*SLOPE(B3:B12,A3:A12)</f>
        <v>29.408549750169637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0.9585314924425357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7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</row>
    <row r="16" spans="1:5" ht="15.75">
      <c r="A16" s="1">
        <v>0</v>
      </c>
      <c r="D16" s="14">
        <f aca="true" t="shared" si="0" ref="D16:D31">$G$18^(1-$G$20*EXP(-A16/$G$22))*0.6^($G$20*EXP(-A16/$G$22))</f>
        <v>0.8054904484529267</v>
      </c>
      <c r="E16" s="1">
        <v>0</v>
      </c>
    </row>
    <row r="17" spans="1:7" ht="15.75">
      <c r="A17" s="1">
        <v>0.4</v>
      </c>
      <c r="B17" s="1">
        <v>1.0922</v>
      </c>
      <c r="C17" s="1">
        <f aca="true" t="shared" si="1" ref="C17:C32">B17*(1+($I$28+$I$29*A17)/(1282900)+($I$30+A17*$I$31-$I$32)/400)</f>
        <v>1.0609694423510327</v>
      </c>
      <c r="D17" s="14">
        <f t="shared" si="0"/>
        <v>0.8072837455269387</v>
      </c>
      <c r="E17" s="1">
        <f>E16+(A17-A16)/D17</f>
        <v>0.49548873269943994</v>
      </c>
      <c r="G17" s="2" t="s">
        <v>14</v>
      </c>
    </row>
    <row r="18" spans="1:7" ht="15.75">
      <c r="A18" s="1">
        <v>2.6</v>
      </c>
      <c r="B18" s="1">
        <v>0.9767</v>
      </c>
      <c r="C18" s="1">
        <f t="shared" si="1"/>
        <v>0.9489330626863995</v>
      </c>
      <c r="D18" s="14">
        <f t="shared" si="0"/>
        <v>0.8170753903190472</v>
      </c>
      <c r="E18" s="1">
        <f aca="true" t="shared" si="2" ref="E18:E33">E17+(A18-A17)/D18</f>
        <v>3.1880187318479347</v>
      </c>
      <c r="G18" s="2">
        <v>1.33</v>
      </c>
    </row>
    <row r="19" spans="1:7" ht="15.75">
      <c r="A19" s="1">
        <v>4.3</v>
      </c>
      <c r="B19" s="1">
        <v>0.9619</v>
      </c>
      <c r="C19" s="1">
        <f t="shared" si="1"/>
        <v>0.9346763356336607</v>
      </c>
      <c r="D19" s="14">
        <f t="shared" si="0"/>
        <v>0.8245581921845955</v>
      </c>
      <c r="E19" s="1">
        <f t="shared" si="2"/>
        <v>5.249728889012218</v>
      </c>
      <c r="G19" s="2" t="s">
        <v>15</v>
      </c>
    </row>
    <row r="20" spans="1:7" ht="15.75">
      <c r="A20" s="1">
        <v>5.8</v>
      </c>
      <c r="B20" s="1">
        <v>0.78</v>
      </c>
      <c r="C20" s="1">
        <f t="shared" si="1"/>
        <v>0.758012125468896</v>
      </c>
      <c r="D20" s="14">
        <f t="shared" si="0"/>
        <v>0.8310997245300541</v>
      </c>
      <c r="E20" s="1">
        <f t="shared" si="2"/>
        <v>7.05456645029065</v>
      </c>
      <c r="G20" s="2">
        <v>0.63</v>
      </c>
    </row>
    <row r="21" spans="1:7" ht="15.75">
      <c r="A21" s="1">
        <v>8.8</v>
      </c>
      <c r="B21" s="1">
        <v>0.9335</v>
      </c>
      <c r="C21" s="1">
        <f t="shared" si="1"/>
        <v>0.9073948504292468</v>
      </c>
      <c r="D21" s="14">
        <f t="shared" si="0"/>
        <v>0.8440099403164721</v>
      </c>
      <c r="E21" s="1">
        <f t="shared" si="2"/>
        <v>10.60902695685188</v>
      </c>
      <c r="G21" s="2" t="s">
        <v>22</v>
      </c>
    </row>
    <row r="22" spans="1:7" ht="15.75">
      <c r="A22" s="1">
        <v>11.8</v>
      </c>
      <c r="B22" s="1">
        <v>0.8384</v>
      </c>
      <c r="C22" s="1">
        <f t="shared" si="1"/>
        <v>0.8151427537681925</v>
      </c>
      <c r="D22" s="14">
        <f t="shared" si="0"/>
        <v>0.8566876683177267</v>
      </c>
      <c r="E22" s="1">
        <f t="shared" si="2"/>
        <v>14.110886632141808</v>
      </c>
      <c r="G22" s="2">
        <v>90</v>
      </c>
    </row>
    <row r="23" spans="1:5" ht="15.75">
      <c r="A23" s="1">
        <v>32.75</v>
      </c>
      <c r="B23" s="1">
        <v>0.8175</v>
      </c>
      <c r="C23" s="1">
        <f t="shared" si="1"/>
        <v>0.79610572340396</v>
      </c>
      <c r="D23" s="14">
        <f t="shared" si="0"/>
        <v>0.9386282155803327</v>
      </c>
      <c r="E23" s="1">
        <f t="shared" si="2"/>
        <v>36.43069297532433</v>
      </c>
    </row>
    <row r="24" spans="1:5" ht="15.75">
      <c r="A24" s="1">
        <v>35.75</v>
      </c>
      <c r="B24" s="1">
        <v>0.7855</v>
      </c>
      <c r="C24" s="1">
        <f t="shared" si="1"/>
        <v>0.7651197346654747</v>
      </c>
      <c r="D24" s="14">
        <f t="shared" si="0"/>
        <v>0.9494141755127594</v>
      </c>
      <c r="E24" s="1">
        <f t="shared" si="2"/>
        <v>39.59053625276408</v>
      </c>
    </row>
    <row r="25" spans="1:5" ht="15.75">
      <c r="A25" s="1">
        <v>38.75</v>
      </c>
      <c r="B25" s="1">
        <v>0.7999</v>
      </c>
      <c r="C25" s="1">
        <f t="shared" si="1"/>
        <v>0.7793259142809726</v>
      </c>
      <c r="D25" s="14">
        <f t="shared" si="0"/>
        <v>0.9599644300007325</v>
      </c>
      <c r="E25" s="1">
        <f t="shared" si="2"/>
        <v>42.71565204481245</v>
      </c>
    </row>
    <row r="26" spans="1:7" ht="15.75">
      <c r="A26" s="1">
        <v>40.25</v>
      </c>
      <c r="B26" s="1">
        <v>0.8722</v>
      </c>
      <c r="C26" s="1">
        <f t="shared" si="1"/>
        <v>0.8498643224842874</v>
      </c>
      <c r="D26" s="14">
        <f t="shared" si="0"/>
        <v>0.9651515789719429</v>
      </c>
      <c r="E26" s="1">
        <f t="shared" si="2"/>
        <v>44.269812067632664</v>
      </c>
      <c r="G26" s="13" t="s">
        <v>16</v>
      </c>
    </row>
    <row r="27" spans="1:5" ht="15.75">
      <c r="A27" s="1">
        <v>45</v>
      </c>
      <c r="B27" s="1">
        <v>1.0552</v>
      </c>
      <c r="C27" s="1">
        <f t="shared" si="1"/>
        <v>1.0285535150784995</v>
      </c>
      <c r="D27" s="14">
        <f t="shared" si="0"/>
        <v>0.981193297313174</v>
      </c>
      <c r="E27" s="1">
        <f t="shared" si="2"/>
        <v>49.110856144275914</v>
      </c>
    </row>
    <row r="28" spans="1:9" ht="15.75">
      <c r="A28" s="1">
        <v>48</v>
      </c>
      <c r="B28" s="1">
        <v>0.9985</v>
      </c>
      <c r="C28" s="1">
        <f t="shared" si="1"/>
        <v>0.9735097705263963</v>
      </c>
      <c r="D28" s="14">
        <f t="shared" si="0"/>
        <v>0.9910264136645479</v>
      </c>
      <c r="E28" s="1">
        <f t="shared" si="2"/>
        <v>52.13802066646742</v>
      </c>
      <c r="G28" s="2" t="s">
        <v>17</v>
      </c>
      <c r="I28" s="1">
        <v>3497</v>
      </c>
    </row>
    <row r="29" spans="1:9" ht="15.75">
      <c r="A29" s="1">
        <v>51.6</v>
      </c>
      <c r="B29" s="1">
        <v>0.9222</v>
      </c>
      <c r="C29" s="1">
        <f t="shared" si="1"/>
        <v>0.899368132628883</v>
      </c>
      <c r="D29" s="14">
        <f t="shared" si="0"/>
        <v>1.0025245637455775</v>
      </c>
      <c r="E29" s="1">
        <f t="shared" si="2"/>
        <v>55.728955123524386</v>
      </c>
      <c r="G29" s="2" t="s">
        <v>18</v>
      </c>
      <c r="I29" s="1">
        <v>1.8</v>
      </c>
    </row>
    <row r="30" spans="1:9" ht="15.75">
      <c r="A30" s="1">
        <v>54.18</v>
      </c>
      <c r="B30" s="1">
        <v>0.9911</v>
      </c>
      <c r="C30" s="1">
        <f t="shared" si="1"/>
        <v>0.9667538881118581</v>
      </c>
      <c r="D30" s="14">
        <f t="shared" si="0"/>
        <v>1.0105646089959288</v>
      </c>
      <c r="E30" s="1">
        <f t="shared" si="2"/>
        <v>58.28198337825757</v>
      </c>
      <c r="G30" s="2" t="s">
        <v>19</v>
      </c>
      <c r="I30" s="1">
        <f>B3</f>
        <v>2.46</v>
      </c>
    </row>
    <row r="31" spans="1:9" ht="15.75">
      <c r="A31" s="1">
        <v>57.08</v>
      </c>
      <c r="B31" s="1">
        <v>1.1218</v>
      </c>
      <c r="C31" s="1">
        <f t="shared" si="1"/>
        <v>1.0944870225525554</v>
      </c>
      <c r="D31" s="14">
        <f t="shared" si="0"/>
        <v>1.0194044574382324</v>
      </c>
      <c r="E31" s="1">
        <f t="shared" si="2"/>
        <v>61.126781612010355</v>
      </c>
      <c r="G31" s="2" t="s">
        <v>20</v>
      </c>
      <c r="I31" s="1">
        <f>F9/1000</f>
        <v>0.029408549750169637</v>
      </c>
    </row>
    <row r="32" spans="1:9" ht="15.75">
      <c r="A32" s="1">
        <v>61.77</v>
      </c>
      <c r="B32" s="1">
        <v>0.9494</v>
      </c>
      <c r="C32" s="1">
        <f t="shared" si="1"/>
        <v>0.9266181391974867</v>
      </c>
      <c r="D32" s="14">
        <f aca="true" t="shared" si="3" ref="D32:D47">$G$18^(1-$G$20*EXP(-A32/$G$22))*0.6^($G$20*EXP(-A32/$G$22))</f>
        <v>1.0332644466520238</v>
      </c>
      <c r="E32" s="1">
        <f t="shared" si="2"/>
        <v>65.66579388055062</v>
      </c>
      <c r="G32" s="2" t="s">
        <v>21</v>
      </c>
      <c r="I32" s="1">
        <v>15</v>
      </c>
    </row>
    <row r="33" spans="1:5" ht="15.75">
      <c r="A33" s="1">
        <v>63.27</v>
      </c>
      <c r="B33" s="1">
        <v>0.8787</v>
      </c>
      <c r="C33" s="1">
        <f aca="true" t="shared" si="4" ref="C33:C48">B33*(1+($I$28+$I$29*A33)/(1282900)+($I$30+A33*$I$31-$I$32)/400)</f>
        <v>0.857713414912057</v>
      </c>
      <c r="D33" s="14">
        <f t="shared" si="3"/>
        <v>1.0375849851754444</v>
      </c>
      <c r="E33" s="1">
        <f t="shared" si="2"/>
        <v>67.11145859373686</v>
      </c>
    </row>
    <row r="34" spans="1:5" ht="15.75">
      <c r="A34" s="1">
        <v>64.77</v>
      </c>
      <c r="B34" s="1">
        <v>0.9335</v>
      </c>
      <c r="C34" s="1">
        <f t="shared" si="4"/>
        <v>0.9113095024853193</v>
      </c>
      <c r="D34" s="14">
        <f t="shared" si="3"/>
        <v>1.0418517317257</v>
      </c>
      <c r="E34" s="1">
        <f aca="true" t="shared" si="5" ref="E34:E49">E33+(A34-A33)/D34</f>
        <v>68.55120280524325</v>
      </c>
    </row>
    <row r="35" spans="1:5" ht="15.75">
      <c r="A35" s="1">
        <v>66.27</v>
      </c>
      <c r="B35" s="1">
        <v>1.3172</v>
      </c>
      <c r="C35" s="1">
        <f t="shared" si="4"/>
        <v>1.2860364949307102</v>
      </c>
      <c r="D35" s="14">
        <f t="shared" si="3"/>
        <v>1.046065067833541</v>
      </c>
      <c r="E35" s="1">
        <f t="shared" si="5"/>
        <v>69.98514802158297</v>
      </c>
    </row>
    <row r="36" spans="1:5" ht="15.75">
      <c r="A36" s="1">
        <v>70.55</v>
      </c>
      <c r="B36" s="1">
        <v>0.9835</v>
      </c>
      <c r="C36" s="1">
        <f t="shared" si="4"/>
        <v>0.9605468558272546</v>
      </c>
      <c r="D36" s="14">
        <f t="shared" si="3"/>
        <v>1.0577969851310216</v>
      </c>
      <c r="E36" s="1">
        <f t="shared" si="5"/>
        <v>74.03129303821854</v>
      </c>
    </row>
    <row r="37" spans="1:5" ht="15.75">
      <c r="A37" s="1">
        <v>73.55</v>
      </c>
      <c r="B37" s="1">
        <v>0.8863</v>
      </c>
      <c r="C37" s="1">
        <f t="shared" si="4"/>
        <v>0.8658145478941659</v>
      </c>
      <c r="D37" s="14">
        <f t="shared" si="3"/>
        <v>1.0657679631658643</v>
      </c>
      <c r="E37" s="1">
        <f t="shared" si="5"/>
        <v>76.84616466476706</v>
      </c>
    </row>
    <row r="38" spans="1:5" ht="15.75">
      <c r="A38" s="1">
        <v>76.55</v>
      </c>
      <c r="B38" s="1">
        <v>1.0315</v>
      </c>
      <c r="C38" s="1">
        <f t="shared" si="4"/>
        <v>1.0078903284263168</v>
      </c>
      <c r="D38" s="14">
        <f t="shared" si="3"/>
        <v>1.073534760215825</v>
      </c>
      <c r="E38" s="1">
        <f t="shared" si="5"/>
        <v>79.64067129014813</v>
      </c>
    </row>
    <row r="39" spans="1:5" ht="15.75">
      <c r="A39" s="1">
        <v>78.05</v>
      </c>
      <c r="B39" s="1">
        <v>0.8975</v>
      </c>
      <c r="C39" s="1">
        <f t="shared" si="4"/>
        <v>0.8770582783412769</v>
      </c>
      <c r="D39" s="14">
        <f t="shared" si="3"/>
        <v>1.0773426501656078</v>
      </c>
      <c r="E39" s="1">
        <f t="shared" si="5"/>
        <v>81.03298598201467</v>
      </c>
    </row>
    <row r="40" spans="1:5" ht="15.75">
      <c r="A40" s="1">
        <v>81.01</v>
      </c>
      <c r="B40" s="1">
        <v>0.7681</v>
      </c>
      <c r="C40" s="1">
        <f t="shared" si="4"/>
        <v>0.7507758768879781</v>
      </c>
      <c r="D40" s="14">
        <f t="shared" si="3"/>
        <v>1.0847113043746273</v>
      </c>
      <c r="E40" s="1">
        <f t="shared" si="5"/>
        <v>83.7618226670039</v>
      </c>
    </row>
    <row r="41" spans="1:5" ht="15.75">
      <c r="A41" s="1">
        <v>82.51</v>
      </c>
      <c r="B41" s="1">
        <v>0.8521</v>
      </c>
      <c r="C41" s="1">
        <f t="shared" si="4"/>
        <v>0.8329770622926802</v>
      </c>
      <c r="D41" s="14">
        <f t="shared" si="3"/>
        <v>1.0883725051421316</v>
      </c>
      <c r="E41" s="1">
        <f t="shared" si="5"/>
        <v>85.14002727334326</v>
      </c>
    </row>
    <row r="42" spans="1:5" ht="15.75">
      <c r="A42" s="1">
        <v>85.46</v>
      </c>
      <c r="B42" s="1">
        <v>0.9515</v>
      </c>
      <c r="C42" s="1">
        <f t="shared" si="4"/>
        <v>0.9303566220176295</v>
      </c>
      <c r="D42" s="14">
        <f t="shared" si="3"/>
        <v>1.0954319110455581</v>
      </c>
      <c r="E42" s="1">
        <f t="shared" si="5"/>
        <v>87.83302897454831</v>
      </c>
    </row>
    <row r="43" spans="1:5" ht="15.75">
      <c r="A43" s="1">
        <v>86.96</v>
      </c>
      <c r="B43" s="1">
        <v>1.3236</v>
      </c>
      <c r="C43" s="1">
        <f t="shared" si="4"/>
        <v>1.2943369051807636</v>
      </c>
      <c r="D43" s="14">
        <f t="shared" si="3"/>
        <v>1.0989506414971995</v>
      </c>
      <c r="E43" s="1">
        <f t="shared" si="5"/>
        <v>89.19796743798686</v>
      </c>
    </row>
    <row r="44" spans="1:5" ht="15.75">
      <c r="A44" s="1">
        <v>89.5</v>
      </c>
      <c r="B44" s="1">
        <v>1.2114</v>
      </c>
      <c r="C44" s="1">
        <f t="shared" si="4"/>
        <v>1.1848480421959486</v>
      </c>
      <c r="D44" s="14">
        <f t="shared" si="3"/>
        <v>1.1048017770184497</v>
      </c>
      <c r="E44" s="1">
        <f t="shared" si="5"/>
        <v>91.4970223932158</v>
      </c>
    </row>
    <row r="45" spans="1:5" ht="15.75">
      <c r="A45" s="1">
        <v>91</v>
      </c>
      <c r="B45" s="1">
        <v>1.0296</v>
      </c>
      <c r="C45" s="1">
        <f t="shared" si="4"/>
        <v>1.0071485218368497</v>
      </c>
      <c r="D45" s="14">
        <f t="shared" si="3"/>
        <v>1.108194585876299</v>
      </c>
      <c r="E45" s="1">
        <f t="shared" si="5"/>
        <v>92.85057529729707</v>
      </c>
    </row>
    <row r="46" spans="1:5" ht="15.75">
      <c r="A46" s="1">
        <v>92.5</v>
      </c>
      <c r="B46" s="1">
        <v>0.9527</v>
      </c>
      <c r="C46" s="1">
        <f t="shared" si="4"/>
        <v>0.932032475551597</v>
      </c>
      <c r="D46" s="14">
        <f t="shared" si="3"/>
        <v>1.111541478667464</v>
      </c>
      <c r="E46" s="1">
        <f t="shared" si="5"/>
        <v>94.20005260317164</v>
      </c>
    </row>
    <row r="47" spans="1:5" ht="15.75">
      <c r="A47" s="1">
        <v>94</v>
      </c>
      <c r="B47" s="1">
        <v>0.9844</v>
      </c>
      <c r="C47" s="1">
        <f t="shared" si="4"/>
        <v>0.9631554208121587</v>
      </c>
      <c r="D47" s="14">
        <f t="shared" si="3"/>
        <v>1.1148429108507867</v>
      </c>
      <c r="E47" s="1">
        <f t="shared" si="5"/>
        <v>95.54553364395369</v>
      </c>
    </row>
    <row r="48" spans="1:5" ht="15.75">
      <c r="A48" s="1">
        <v>99</v>
      </c>
      <c r="B48" s="1">
        <v>2.736</v>
      </c>
      <c r="C48" s="1">
        <f t="shared" si="4"/>
        <v>2.6779786756206936</v>
      </c>
      <c r="D48" s="14">
        <f aca="true" t="shared" si="6" ref="D48:D63">$G$18^(1-$G$20*EXP(-A48/$G$22))*0.6^($G$20*EXP(-A48/$G$22))</f>
        <v>1.1255252253104246</v>
      </c>
      <c r="E48" s="1">
        <f t="shared" si="5"/>
        <v>99.98790409248893</v>
      </c>
    </row>
    <row r="49" spans="1:5" ht="15.75">
      <c r="A49" s="1">
        <v>100.5</v>
      </c>
      <c r="B49" s="1">
        <v>1.811</v>
      </c>
      <c r="C49" s="1">
        <f aca="true" t="shared" si="7" ref="C49:C64">B49*(1+($I$28+$I$29*A49)/(1282900)+($I$30+A49*$I$31-$I$32)/400)</f>
        <v>1.772798335454077</v>
      </c>
      <c r="D49" s="14">
        <f t="shared" si="6"/>
        <v>1.1286349456519749</v>
      </c>
      <c r="E49" s="1">
        <f t="shared" si="5"/>
        <v>101.31694321694516</v>
      </c>
    </row>
    <row r="50" spans="1:5" ht="15.75">
      <c r="A50" s="1">
        <v>123.05</v>
      </c>
      <c r="B50" s="1">
        <v>1.1134</v>
      </c>
      <c r="C50" s="1">
        <f t="shared" si="7"/>
        <v>1.091794816492419</v>
      </c>
      <c r="D50" s="14">
        <f t="shared" si="6"/>
        <v>1.170456903146729</v>
      </c>
      <c r="E50" s="1">
        <f aca="true" t="shared" si="8" ref="E50:E65">E49+(A50-A49)/D50</f>
        <v>120.58292382620569</v>
      </c>
    </row>
    <row r="51" spans="1:5" ht="15.75">
      <c r="A51" s="1">
        <v>126.05</v>
      </c>
      <c r="B51" s="1">
        <v>1.2804</v>
      </c>
      <c r="C51" s="1">
        <f t="shared" si="7"/>
        <v>1.2558420327934139</v>
      </c>
      <c r="D51" s="14">
        <f t="shared" si="6"/>
        <v>1.1753705629831248</v>
      </c>
      <c r="E51" s="1">
        <f t="shared" si="8"/>
        <v>123.13531036240234</v>
      </c>
    </row>
    <row r="52" spans="1:5" ht="15.75">
      <c r="A52" s="1">
        <v>129.05</v>
      </c>
      <c r="B52" s="1">
        <v>1.4358</v>
      </c>
      <c r="C52" s="1">
        <f t="shared" si="7"/>
        <v>1.4085842030687434</v>
      </c>
      <c r="D52" s="14">
        <f t="shared" si="6"/>
        <v>1.1801427575684529</v>
      </c>
      <c r="E52" s="1">
        <f t="shared" si="8"/>
        <v>125.67737570217629</v>
      </c>
    </row>
    <row r="53" spans="1:5" ht="15.75">
      <c r="A53" s="1">
        <v>142.45</v>
      </c>
      <c r="B53" s="1">
        <v>1.1474</v>
      </c>
      <c r="C53" s="1">
        <f t="shared" si="7"/>
        <v>1.126802842172695</v>
      </c>
      <c r="D53" s="14">
        <f t="shared" si="6"/>
        <v>1.1998211263420335</v>
      </c>
      <c r="E53" s="1">
        <f t="shared" si="8"/>
        <v>136.84570713575704</v>
      </c>
    </row>
    <row r="54" spans="1:5" ht="15.75">
      <c r="A54" s="1">
        <v>143.95</v>
      </c>
      <c r="B54" s="1">
        <v>1.0222</v>
      </c>
      <c r="C54" s="1">
        <f t="shared" si="7"/>
        <v>1.003965208712598</v>
      </c>
      <c r="D54" s="14">
        <f t="shared" si="6"/>
        <v>1.201865618124961</v>
      </c>
      <c r="E54" s="1">
        <f t="shared" si="8"/>
        <v>138.09376680014793</v>
      </c>
    </row>
    <row r="55" spans="1:5" ht="15.75">
      <c r="A55" s="1">
        <v>146.95</v>
      </c>
      <c r="B55" s="1">
        <v>1.2565</v>
      </c>
      <c r="C55" s="1">
        <f t="shared" si="7"/>
        <v>1.2343680124630552</v>
      </c>
      <c r="D55" s="14">
        <f t="shared" si="6"/>
        <v>1.2058638143873042</v>
      </c>
      <c r="E55" s="1">
        <f t="shared" si="8"/>
        <v>140.58160992489107</v>
      </c>
    </row>
    <row r="56" spans="1:5" ht="15.75">
      <c r="A56" s="1">
        <v>149.95</v>
      </c>
      <c r="B56" s="1">
        <v>1.302</v>
      </c>
      <c r="C56" s="1">
        <f t="shared" si="7"/>
        <v>1.2793592304727468</v>
      </c>
      <c r="D56" s="14">
        <f t="shared" si="6"/>
        <v>1.2097435874361278</v>
      </c>
      <c r="E56" s="1">
        <f t="shared" si="8"/>
        <v>143.0614742789217</v>
      </c>
    </row>
    <row r="57" spans="1:5" ht="15.75">
      <c r="A57" s="1">
        <v>152</v>
      </c>
      <c r="B57" s="1">
        <v>1.9388</v>
      </c>
      <c r="C57" s="1">
        <f t="shared" si="7"/>
        <v>1.905383562894389</v>
      </c>
      <c r="D57" s="14">
        <f t="shared" si="6"/>
        <v>1.2123282551351</v>
      </c>
      <c r="E57" s="1">
        <f t="shared" si="8"/>
        <v>144.75243544502234</v>
      </c>
    </row>
    <row r="58" spans="1:5" ht="15.75">
      <c r="A58" s="1">
        <v>154</v>
      </c>
      <c r="B58" s="1">
        <v>1.0325</v>
      </c>
      <c r="C58" s="1">
        <f t="shared" si="7"/>
        <v>1.0148589322503443</v>
      </c>
      <c r="D58" s="14">
        <f t="shared" si="6"/>
        <v>1.2147989226160023</v>
      </c>
      <c r="E58" s="1">
        <f t="shared" si="8"/>
        <v>146.39879844614612</v>
      </c>
    </row>
    <row r="59" spans="1:5" ht="15.75">
      <c r="A59" s="1">
        <v>155.15</v>
      </c>
      <c r="B59" s="1">
        <v>0.9802</v>
      </c>
      <c r="C59" s="1">
        <f t="shared" si="7"/>
        <v>0.9635369756220101</v>
      </c>
      <c r="D59" s="14">
        <f t="shared" si="6"/>
        <v>1.2161971178874216</v>
      </c>
      <c r="E59" s="1">
        <f t="shared" si="8"/>
        <v>147.34436885006025</v>
      </c>
    </row>
    <row r="60" spans="1:5" ht="15.75">
      <c r="A60" s="1">
        <v>156.65</v>
      </c>
      <c r="B60" s="1">
        <v>1.0522</v>
      </c>
      <c r="C60" s="1">
        <f t="shared" si="7"/>
        <v>1.034431256465498</v>
      </c>
      <c r="D60" s="14">
        <f t="shared" si="6"/>
        <v>1.2179965703961517</v>
      </c>
      <c r="E60" s="1">
        <f t="shared" si="8"/>
        <v>148.57589941135907</v>
      </c>
    </row>
    <row r="61" spans="1:5" ht="15.75">
      <c r="A61" s="1">
        <v>170.9</v>
      </c>
      <c r="B61" s="1">
        <v>0.9083</v>
      </c>
      <c r="C61" s="1">
        <f t="shared" si="7"/>
        <v>0.8939310965829487</v>
      </c>
      <c r="D61" s="14">
        <f t="shared" si="6"/>
        <v>1.2337884228111162</v>
      </c>
      <c r="E61" s="1">
        <f t="shared" si="8"/>
        <v>160.12569169059947</v>
      </c>
    </row>
    <row r="62" spans="1:5" ht="15.75">
      <c r="A62" s="1">
        <v>172.4</v>
      </c>
      <c r="B62" s="1">
        <v>1.1044</v>
      </c>
      <c r="C62" s="1">
        <f t="shared" si="7"/>
        <v>1.0870530013362194</v>
      </c>
      <c r="D62" s="14">
        <f t="shared" si="6"/>
        <v>1.2353206530256633</v>
      </c>
      <c r="E62" s="1">
        <f t="shared" si="8"/>
        <v>161.33995132134882</v>
      </c>
    </row>
    <row r="63" spans="1:5" ht="15.75">
      <c r="A63" s="1">
        <v>176.9</v>
      </c>
      <c r="B63" s="1">
        <v>1.1692</v>
      </c>
      <c r="C63" s="1">
        <f t="shared" si="7"/>
        <v>1.1512293841912025</v>
      </c>
      <c r="D63" s="14">
        <f t="shared" si="6"/>
        <v>1.239777839476918</v>
      </c>
      <c r="E63" s="1">
        <f t="shared" si="8"/>
        <v>164.96963387955506</v>
      </c>
    </row>
    <row r="64" spans="1:5" ht="15.75">
      <c r="A64" s="1">
        <v>178.4</v>
      </c>
      <c r="B64" s="1">
        <v>0.673</v>
      </c>
      <c r="C64" s="1">
        <f t="shared" si="7"/>
        <v>0.6627316194305456</v>
      </c>
      <c r="D64" s="14">
        <f aca="true" t="shared" si="9" ref="D64:D74">$G$18^(1-$G$20*EXP(-A64/$G$22))*0.6^($G$20*EXP(-A64/$G$22))</f>
        <v>1.2412181523768724</v>
      </c>
      <c r="E64" s="1">
        <f t="shared" si="8"/>
        <v>166.17812410113905</v>
      </c>
    </row>
    <row r="65" spans="1:5" ht="15.75">
      <c r="A65" s="1">
        <v>180.5</v>
      </c>
      <c r="B65" s="1">
        <v>1.8256</v>
      </c>
      <c r="C65" s="1">
        <f aca="true" t="shared" si="10" ref="C65:C74">B65*(1+($I$28+$I$29*A65)/(1282900)+($I$30+A65*$I$31-$I$32)/400)</f>
        <v>1.7980329250056464</v>
      </c>
      <c r="D65" s="14">
        <f t="shared" si="9"/>
        <v>1.2431974083163306</v>
      </c>
      <c r="E65" s="1">
        <f t="shared" si="8"/>
        <v>167.86731681176738</v>
      </c>
    </row>
    <row r="66" spans="1:5" ht="15.75">
      <c r="A66" s="1">
        <v>182</v>
      </c>
      <c r="B66" s="1">
        <v>1.3576</v>
      </c>
      <c r="C66" s="1">
        <f t="shared" si="10"/>
        <v>1.33725243316745</v>
      </c>
      <c r="D66" s="14">
        <f t="shared" si="9"/>
        <v>1.2445850310621176</v>
      </c>
      <c r="E66" s="1">
        <f aca="true" t="shared" si="11" ref="E66:E74">E65+(A66-A65)/D66</f>
        <v>169.0725377991353</v>
      </c>
    </row>
    <row r="67" spans="1:5" ht="15.75">
      <c r="A67" s="1">
        <v>185</v>
      </c>
      <c r="B67" s="1">
        <v>1.2591</v>
      </c>
      <c r="C67" s="1">
        <f t="shared" si="10"/>
        <v>1.2405117529752188</v>
      </c>
      <c r="D67" s="14">
        <f t="shared" si="9"/>
        <v>1.2472963084801276</v>
      </c>
      <c r="E67" s="1">
        <f t="shared" si="11"/>
        <v>171.47774013927176</v>
      </c>
    </row>
    <row r="68" spans="1:5" ht="15.75">
      <c r="A68" s="1">
        <v>189.85</v>
      </c>
      <c r="B68" s="1">
        <v>1.7318</v>
      </c>
      <c r="C68" s="1">
        <f t="shared" si="10"/>
        <v>1.7068625328135343</v>
      </c>
      <c r="D68" s="14">
        <f t="shared" si="9"/>
        <v>1.2515044549860126</v>
      </c>
      <c r="E68" s="1">
        <f t="shared" si="11"/>
        <v>175.3530759246759</v>
      </c>
    </row>
    <row r="69" spans="1:5" ht="15.75">
      <c r="A69" s="1">
        <v>199.55</v>
      </c>
      <c r="B69" s="1">
        <v>1.0412</v>
      </c>
      <c r="C69" s="1">
        <f t="shared" si="10"/>
        <v>1.0269637021696134</v>
      </c>
      <c r="D69" s="14">
        <f t="shared" si="9"/>
        <v>1.259307328148567</v>
      </c>
      <c r="E69" s="1">
        <f t="shared" si="11"/>
        <v>183.0557230729784</v>
      </c>
    </row>
    <row r="70" spans="1:5" ht="15.75">
      <c r="A70" s="1">
        <v>209.25</v>
      </c>
      <c r="B70" s="1">
        <v>1.4184</v>
      </c>
      <c r="C70" s="1">
        <f t="shared" si="10"/>
        <v>1.4000371038398844</v>
      </c>
      <c r="D70" s="14">
        <f t="shared" si="9"/>
        <v>1.2663543975598361</v>
      </c>
      <c r="E70" s="1">
        <f t="shared" si="11"/>
        <v>190.7155061626815</v>
      </c>
    </row>
    <row r="71" spans="1:5" ht="15.75">
      <c r="A71" s="1">
        <v>219.1</v>
      </c>
      <c r="B71" s="1">
        <v>1.6647</v>
      </c>
      <c r="C71" s="1">
        <f t="shared" si="10"/>
        <v>1.6443770119603631</v>
      </c>
      <c r="D71" s="14">
        <f t="shared" si="9"/>
        <v>1.2728083526093332</v>
      </c>
      <c r="E71" s="1">
        <f t="shared" si="11"/>
        <v>198.45429887236705</v>
      </c>
    </row>
    <row r="72" spans="1:5" ht="15.75">
      <c r="A72" s="1">
        <v>220.6</v>
      </c>
      <c r="B72" s="1">
        <v>1.0925</v>
      </c>
      <c r="C72" s="1">
        <f t="shared" si="10"/>
        <v>1.0792853255760568</v>
      </c>
      <c r="D72" s="14">
        <f t="shared" si="9"/>
        <v>1.2737333611761927</v>
      </c>
      <c r="E72" s="1">
        <f t="shared" si="11"/>
        <v>199.63193937839483</v>
      </c>
    </row>
    <row r="73" spans="1:5" ht="15.75">
      <c r="A73" s="1">
        <v>222.1</v>
      </c>
      <c r="B73" s="1">
        <v>0.8965</v>
      </c>
      <c r="C73" s="1">
        <f t="shared" si="10"/>
        <v>0.8857568593428204</v>
      </c>
      <c r="D73" s="14">
        <f t="shared" si="9"/>
        <v>1.2746437363649696</v>
      </c>
      <c r="E73" s="1">
        <f t="shared" si="11"/>
        <v>200.8087387908155</v>
      </c>
    </row>
    <row r="74" spans="1:5" ht="15.75">
      <c r="A74" s="1">
        <v>223.6</v>
      </c>
      <c r="B74" s="1">
        <v>1.1756</v>
      </c>
      <c r="C74" s="1">
        <f t="shared" si="10"/>
        <v>1.1616444071475476</v>
      </c>
      <c r="D74" s="14">
        <f t="shared" si="9"/>
        <v>1.2755396990020553</v>
      </c>
      <c r="E74" s="1">
        <f t="shared" si="11"/>
        <v>201.9847115975996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2.42</v>
      </c>
      <c r="C3" s="1">
        <v>0</v>
      </c>
      <c r="F3" s="4">
        <f>1000*1/SLOPE(C3:C12,B3:B12)</f>
        <v>32.77302563106187</v>
      </c>
      <c r="G3" s="1">
        <f>INTERCEPT(B4:B12,A4:A12)</f>
        <v>2.504823151125393</v>
      </c>
    </row>
    <row r="4" spans="1:9" ht="15.75">
      <c r="A4" s="1">
        <v>73</v>
      </c>
      <c r="B4" s="1">
        <v>4.5</v>
      </c>
      <c r="C4" s="1">
        <f>A4/G$18</f>
        <v>62.31907651236161</v>
      </c>
      <c r="E4" s="5">
        <f>1000*1/SLOPE(C3:C4,B3:B4)</f>
        <v>33.37661782564141</v>
      </c>
      <c r="F4" s="5" t="s">
        <v>7</v>
      </c>
      <c r="I4" s="6">
        <f>SLOPE(E4:E12,A4:A12)*1000</f>
        <v>-21.88280591360658</v>
      </c>
    </row>
    <row r="5" spans="1:9" ht="15.75">
      <c r="A5" s="1">
        <v>135.2</v>
      </c>
      <c r="B5" s="1">
        <v>6.2</v>
      </c>
      <c r="C5" s="1">
        <f>A5/G$18</f>
        <v>115.41834444481218</v>
      </c>
      <c r="E5" s="5">
        <f>1000*1/SLOPE(C4:C5,B4:B5)</f>
        <v>32.015507297815084</v>
      </c>
      <c r="F5" s="7">
        <f>CORREL(C3:C12,B3:B12)</f>
        <v>0.9999293335372181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27.973918436154342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0.9999293335372182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1.2</v>
      </c>
      <c r="C16" s="1">
        <f>B16*(1+($I$28+$I$29*A16)/(1282900)+($I$30+A16*$I$31-$I$32)/400)</f>
        <v>1.165603986281082</v>
      </c>
      <c r="D16" s="14">
        <f>G18</f>
        <v>1.1713909140729921</v>
      </c>
      <c r="E16" s="1">
        <v>0</v>
      </c>
      <c r="I16" s="1" t="s">
        <v>24</v>
      </c>
    </row>
    <row r="17" spans="1:7" ht="15.75">
      <c r="A17" s="1">
        <f>A5</f>
        <v>135.2</v>
      </c>
      <c r="B17" s="1">
        <v>1.2</v>
      </c>
      <c r="C17" s="1">
        <f>B17*(1+($I$28+$I$29*A17)/(1282900)+($I$30+A17*$I$31-$I$32)/400)</f>
        <v>1.177177841864902</v>
      </c>
      <c r="D17" s="14">
        <f>G18</f>
        <v>1.1713909140729921</v>
      </c>
      <c r="E17" s="1">
        <f>E16+(A17-A16)/D17</f>
        <v>115.41834444481218</v>
      </c>
      <c r="G17" s="2" t="s">
        <v>14</v>
      </c>
    </row>
    <row r="18" spans="1:7" ht="15.75">
      <c r="A18" s="2"/>
      <c r="G18" s="1">
        <f>AVERAGE(C16:C17)</f>
        <v>1.1713909140729921</v>
      </c>
    </row>
    <row r="19" ht="15.75">
      <c r="A19" s="2"/>
    </row>
    <row r="26" ht="15.75">
      <c r="G26" s="13" t="s">
        <v>16</v>
      </c>
    </row>
    <row r="28" spans="7:9" ht="15.75">
      <c r="G28" s="2" t="s">
        <v>17</v>
      </c>
      <c r="I28" s="1">
        <v>3575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2.42</v>
      </c>
    </row>
    <row r="31" spans="7:9" ht="15.75">
      <c r="G31" s="2" t="s">
        <v>20</v>
      </c>
      <c r="I31" s="1">
        <f>F9/1000</f>
        <v>0.027973918436154342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5" sqref="A15:I2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2.79</v>
      </c>
      <c r="C3" s="1">
        <v>0</v>
      </c>
      <c r="F3" s="4">
        <f>1000*1/SLOPE(C3:C12,B3:B12)</f>
        <v>26.679268884937624</v>
      </c>
      <c r="G3" s="1">
        <f>INTERCEPT(B4:B12,A4:A12)</f>
        <v>2.3048245614035046</v>
      </c>
    </row>
    <row r="4" spans="1:9" ht="15.75">
      <c r="A4" s="1">
        <v>55</v>
      </c>
      <c r="B4" s="1">
        <v>4.005</v>
      </c>
      <c r="C4" s="1">
        <f>A4/G$18</f>
        <v>51.32086667215872</v>
      </c>
      <c r="E4" s="5">
        <f>1000*1/SLOPE(C3:C4,B3:B4)</f>
        <v>23.674580707327298</v>
      </c>
      <c r="F4" s="5" t="s">
        <v>7</v>
      </c>
      <c r="I4" s="6">
        <f>SLOPE(E4:E12,A4:A12)*1000</f>
        <v>331.71107005313877</v>
      </c>
    </row>
    <row r="5" spans="1:9" ht="15.75">
      <c r="A5" s="1">
        <v>83.5</v>
      </c>
      <c r="B5" s="1">
        <v>4.886</v>
      </c>
      <c r="C5" s="1">
        <f>A5/G$18</f>
        <v>77.9144066750046</v>
      </c>
      <c r="E5" s="5">
        <f>1000*1/SLOPE(C4:C5,B4:B5)</f>
        <v>33.12834620384173</v>
      </c>
      <c r="F5" s="7">
        <f>CORREL(C3:C12,B3:B12)</f>
        <v>0.9959995558218981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24.695823118553122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0.9959995558218984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1.1</v>
      </c>
      <c r="C16" s="1">
        <f>B16*(1+($I$28+$I$29*A16)/(1282900)+($I$30+A16*$I$31-$I$32)/400)</f>
        <v>1.0687890133681504</v>
      </c>
      <c r="D16" s="14">
        <f>G18</f>
        <v>1.0716888386032886</v>
      </c>
      <c r="E16" s="1">
        <v>0</v>
      </c>
      <c r="I16" s="1" t="s">
        <v>24</v>
      </c>
    </row>
    <row r="17" spans="1:7" ht="15.75">
      <c r="A17" s="1">
        <f>A5</f>
        <v>83.5</v>
      </c>
      <c r="B17" s="1">
        <v>1.1</v>
      </c>
      <c r="C17" s="1">
        <f>B17*(1+($I$28+$I$29*A17)/(1282900)+($I$30+A17*$I$31-$I$32)/400)</f>
        <v>1.0745886638384268</v>
      </c>
      <c r="D17" s="14">
        <f>G18</f>
        <v>1.0716888386032886</v>
      </c>
      <c r="E17" s="1">
        <f>E16+(A17-A16)/D17</f>
        <v>77.9144066750046</v>
      </c>
      <c r="G17" s="2" t="s">
        <v>14</v>
      </c>
    </row>
    <row r="18" spans="1:7" ht="15.75">
      <c r="A18" s="2"/>
      <c r="G18" s="1">
        <f>AVERAGE(C16:C17)</f>
        <v>1.0716888386032886</v>
      </c>
    </row>
    <row r="26" ht="15.75">
      <c r="G26" s="13" t="s">
        <v>16</v>
      </c>
    </row>
    <row r="28" spans="7:9" ht="15.75">
      <c r="G28" s="2" t="s">
        <v>17</v>
      </c>
      <c r="I28" s="1">
        <v>2760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2.79</v>
      </c>
    </row>
    <row r="31" spans="7:9" ht="15.75">
      <c r="G31" s="2" t="s">
        <v>20</v>
      </c>
      <c r="I31" s="1">
        <f>F9/1000</f>
        <v>0.02469582311855312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5" sqref="A15:I20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2.8</v>
      </c>
      <c r="C3" s="1">
        <v>0</v>
      </c>
      <c r="F3" s="4">
        <f>1000*1/SLOPE(C3:C12,B3:B12)</f>
        <v>31.73794054827293</v>
      </c>
      <c r="G3" s="1">
        <f>INTERCEPT(B4:B12,A4:A12)</f>
        <v>3.401133333333326</v>
      </c>
    </row>
    <row r="4" spans="1:9" ht="15.75">
      <c r="A4" s="1">
        <v>55.1</v>
      </c>
      <c r="B4" s="1">
        <v>4.594</v>
      </c>
      <c r="C4" s="1">
        <f>A4/G$18</f>
        <v>51.385271418326035</v>
      </c>
      <c r="E4" s="5">
        <f>1000*1/SLOPE(C3:C4,B3:B4)</f>
        <v>34.91272791759916</v>
      </c>
      <c r="F4" s="5" t="s">
        <v>7</v>
      </c>
      <c r="I4" s="6">
        <f>SLOPE(E4:E12,A4:A12)*1000</f>
        <v>-410.47555220842736</v>
      </c>
    </row>
    <row r="5" spans="1:9" ht="15.75">
      <c r="A5" s="1">
        <v>83.6</v>
      </c>
      <c r="B5" s="1">
        <v>5.211</v>
      </c>
      <c r="C5" s="1">
        <f>A5/G$18</f>
        <v>77.96386008297742</v>
      </c>
      <c r="E5" s="5">
        <f>1000*1/SLOPE(C4:C5,B4:B5)</f>
        <v>23.21417467965891</v>
      </c>
      <c r="F5" s="7">
        <f>CORREL(C3:C12,B3:B12)</f>
        <v>0.9956742540432199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29.342718889161592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0.99567425404322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  <c r="I15" s="1" t="s">
        <v>23</v>
      </c>
    </row>
    <row r="16" spans="1:9" ht="15.75">
      <c r="A16" s="1">
        <v>0</v>
      </c>
      <c r="B16" s="1">
        <v>1.1</v>
      </c>
      <c r="C16" s="1">
        <f>B16*(1+($I$28+$I$29*A16)/(1282900)+($I$30+A16*$I$31-$I$32)/400)</f>
        <v>1.06885424039286</v>
      </c>
      <c r="D16" s="14">
        <f>G18</f>
        <v>1.0722916991414226</v>
      </c>
      <c r="E16" s="1">
        <v>0</v>
      </c>
      <c r="I16" s="1" t="s">
        <v>24</v>
      </c>
    </row>
    <row r="17" spans="1:7" ht="15.75">
      <c r="A17" s="1">
        <f>A5</f>
        <v>83.6</v>
      </c>
      <c r="B17" s="1">
        <v>1.1</v>
      </c>
      <c r="C17" s="1">
        <f>B17*(1+($I$28+$I$29*A17)/(1282900)+($I$30+A17*$I$31-$I$32)/400)</f>
        <v>1.0757291578899852</v>
      </c>
      <c r="D17" s="14">
        <f>G18</f>
        <v>1.0722916991414226</v>
      </c>
      <c r="E17" s="1">
        <f>E16+(A17-A16)/D17</f>
        <v>77.96386008297742</v>
      </c>
      <c r="G17" s="2" t="s">
        <v>14</v>
      </c>
    </row>
    <row r="18" spans="1:7" ht="15.75">
      <c r="A18" s="2"/>
      <c r="G18" s="1">
        <f>AVERAGE(C16:C17)</f>
        <v>1.0722916991414226</v>
      </c>
    </row>
    <row r="26" ht="15.75">
      <c r="G26" s="13" t="s">
        <v>16</v>
      </c>
    </row>
    <row r="28" spans="7:9" ht="15.75">
      <c r="G28" s="2" t="s">
        <v>17</v>
      </c>
      <c r="I28" s="1">
        <v>2804</v>
      </c>
    </row>
    <row r="29" spans="7:9" ht="15.75">
      <c r="G29" s="2" t="s">
        <v>18</v>
      </c>
      <c r="I29" s="1">
        <v>1.8</v>
      </c>
    </row>
    <row r="30" spans="7:9" ht="15.75">
      <c r="G30" s="2" t="s">
        <v>19</v>
      </c>
      <c r="I30" s="1">
        <f>B3</f>
        <v>2.8</v>
      </c>
    </row>
    <row r="31" spans="7:9" ht="15.75">
      <c r="G31" s="2" t="s">
        <v>20</v>
      </c>
      <c r="I31" s="1">
        <f>F9/1000</f>
        <v>0.029342718889161592</v>
      </c>
    </row>
    <row r="32" spans="7:9" ht="15.75">
      <c r="G32" s="2" t="s">
        <v>21</v>
      </c>
      <c r="I32" s="1">
        <v>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dcterms:created xsi:type="dcterms:W3CDTF">1999-06-25T10:53:03Z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