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50" windowHeight="8955" activeTab="1"/>
  </bookViews>
  <sheets>
    <sheet name="954 A" sheetId="1" r:id="rId1"/>
    <sheet name="955 A" sheetId="2" r:id="rId2"/>
    <sheet name="956 A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<sst xmlns="http://schemas.openxmlformats.org/spreadsheetml/2006/main" count="64" uniqueCount="22">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</sst>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2.819</v>
      </c>
      <c r="C3" s="1">
        <v>0</v>
      </c>
      <c r="F3" s="4">
        <f>1000*1/SLOPE(C3:C12,B3:B12)</f>
        <v>57.65334841439423</v>
      </c>
      <c r="G3" s="1">
        <f>INTERCEPT(B4:B12,A4:A12)</f>
        <v>4.929263157894727</v>
      </c>
    </row>
    <row r="4" spans="1:9" ht="15.75">
      <c r="A4" s="1">
        <v>39</v>
      </c>
      <c r="B4" s="1">
        <v>5.712</v>
      </c>
      <c r="C4" s="1">
        <f>LN($G$18+$G$20*A4)/$G$20-LN($G$18)/$G$20</f>
        <v>39.639274313116914</v>
      </c>
      <c r="E4" s="5">
        <f>1000*1/SLOPE(C3:C4,B3:B4)</f>
        <v>72.98317262691891</v>
      </c>
      <c r="F4" s="5" t="s">
        <v>7</v>
      </c>
      <c r="I4" s="6">
        <f>SLOPE(E4:E12,A4:A12)*1000</f>
        <v>-1804.049419901907</v>
      </c>
    </row>
    <row r="5" spans="1:9" ht="15.75">
      <c r="A5" s="1">
        <v>67.5</v>
      </c>
      <c r="B5" s="1">
        <v>6.284</v>
      </c>
      <c r="C5" s="1">
        <f>LN($G$18+$G$20*A5)/$G$20-LN($G$18)/$G$20</f>
        <v>66.16033582715593</v>
      </c>
      <c r="E5" s="5">
        <f>1000*1/SLOPE(C4:C5,B4:B5)</f>
        <v>21.56776415971458</v>
      </c>
      <c r="F5" s="7">
        <f>CORREL(C3:C12,B3:B12)</f>
        <v>0.9676539735356068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52.69126932288267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0.9612079659715357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</row>
    <row r="16" spans="1:5" ht="15.75">
      <c r="A16" s="1">
        <v>0</v>
      </c>
      <c r="D16" s="14">
        <f>G$18+G$20*A16</f>
        <v>0.9326359148375337</v>
      </c>
      <c r="E16" s="1">
        <v>0</v>
      </c>
    </row>
    <row r="17" spans="1:7" ht="15.75">
      <c r="A17" s="1">
        <v>0.01</v>
      </c>
      <c r="B17" s="1">
        <v>0.9576</v>
      </c>
      <c r="C17" s="1">
        <f aca="true" t="shared" si="0" ref="C17:C32">B17*(1+($I$28+$I$29*A17)/(1282900)+($I$30+A17*$I$31-$I$32)/400)</f>
        <v>0.9310412828696298</v>
      </c>
      <c r="D17" s="14">
        <f aca="true" t="shared" si="1" ref="D17:D32">G$18+G$20*A17</f>
        <v>0.9326626626891589</v>
      </c>
      <c r="E17" s="1">
        <f>E16+(A17-A16)/D17</f>
        <v>0.01072199027584836</v>
      </c>
      <c r="G17" s="2" t="s">
        <v>14</v>
      </c>
    </row>
    <row r="18" spans="1:7" ht="15.75">
      <c r="A18" s="1">
        <v>0.5</v>
      </c>
      <c r="B18" s="1">
        <v>0.865</v>
      </c>
      <c r="C18" s="1">
        <f t="shared" si="0"/>
        <v>0.8410659407128803</v>
      </c>
      <c r="D18" s="14">
        <f t="shared" si="1"/>
        <v>0.9339733074187933</v>
      </c>
      <c r="E18" s="1">
        <f aca="true" t="shared" si="2" ref="E18:E33">E17+(A18-A17)/D18</f>
        <v>0.5353622515207923</v>
      </c>
      <c r="G18" s="1">
        <f>INTERCEPT(C16:C1001,A16:A1001)</f>
        <v>0.9326359148375337</v>
      </c>
    </row>
    <row r="19" spans="1:7" ht="15.75">
      <c r="A19" s="1">
        <v>0.5</v>
      </c>
      <c r="B19" s="1">
        <v>0.9499</v>
      </c>
      <c r="C19" s="1">
        <f t="shared" si="0"/>
        <v>0.9236168058764913</v>
      </c>
      <c r="D19" s="14">
        <f t="shared" si="1"/>
        <v>0.9339733074187933</v>
      </c>
      <c r="E19" s="1">
        <f t="shared" si="2"/>
        <v>0.5353622515207923</v>
      </c>
      <c r="G19" s="2" t="s">
        <v>15</v>
      </c>
    </row>
    <row r="20" spans="1:7" ht="15.75">
      <c r="A20" s="1">
        <v>11</v>
      </c>
      <c r="B20" s="1">
        <v>0.9931</v>
      </c>
      <c r="C20" s="1">
        <f t="shared" si="0"/>
        <v>0.9670097190920863</v>
      </c>
      <c r="D20" s="14">
        <f t="shared" si="1"/>
        <v>0.962058551625243</v>
      </c>
      <c r="E20" s="1">
        <f t="shared" si="2"/>
        <v>11.449458885516655</v>
      </c>
      <c r="G20" s="12">
        <f>SLOPE(C16:C1001,A16:A1001)</f>
        <v>0.0026747851625190267</v>
      </c>
    </row>
    <row r="21" spans="1:5" ht="15.75">
      <c r="A21" s="1">
        <v>17</v>
      </c>
      <c r="B21" s="1">
        <v>0.9772</v>
      </c>
      <c r="C21" s="1">
        <f t="shared" si="0"/>
        <v>0.9523080119233815</v>
      </c>
      <c r="D21" s="14">
        <f t="shared" si="1"/>
        <v>0.9781072626003572</v>
      </c>
      <c r="E21" s="1">
        <f t="shared" si="2"/>
        <v>17.583755428871868</v>
      </c>
    </row>
    <row r="22" spans="1:5" ht="15.75">
      <c r="A22" s="1">
        <v>20.5</v>
      </c>
      <c r="B22" s="1">
        <v>0.9674</v>
      </c>
      <c r="C22" s="1">
        <f t="shared" si="0"/>
        <v>0.9432084141222936</v>
      </c>
      <c r="D22" s="14">
        <f t="shared" si="1"/>
        <v>0.9874690106691738</v>
      </c>
      <c r="E22" s="1">
        <f t="shared" si="2"/>
        <v>21.128170455757797</v>
      </c>
    </row>
    <row r="23" spans="1:5" ht="15.75">
      <c r="A23" s="1">
        <v>23.5</v>
      </c>
      <c r="B23" s="1">
        <v>1.3647</v>
      </c>
      <c r="C23" s="1">
        <f t="shared" si="0"/>
        <v>1.3311182620064321</v>
      </c>
      <c r="D23" s="14">
        <f t="shared" si="1"/>
        <v>0.9954933661567309</v>
      </c>
      <c r="E23" s="1">
        <f t="shared" si="2"/>
        <v>24.141751562362256</v>
      </c>
    </row>
    <row r="24" spans="1:5" ht="15.75">
      <c r="A24" s="1">
        <v>26.5</v>
      </c>
      <c r="B24" s="1">
        <v>0.9372</v>
      </c>
      <c r="C24" s="1">
        <f t="shared" si="0"/>
        <v>0.9145122433321544</v>
      </c>
      <c r="D24" s="14">
        <f t="shared" si="1"/>
        <v>1.0035177216442879</v>
      </c>
      <c r="E24" s="1">
        <f t="shared" si="2"/>
        <v>27.131235390395137</v>
      </c>
    </row>
    <row r="25" spans="1:5" ht="15.75">
      <c r="A25" s="1">
        <v>30</v>
      </c>
      <c r="B25" s="1">
        <v>1.1228</v>
      </c>
      <c r="C25" s="1">
        <f t="shared" si="0"/>
        <v>1.0961424139205553</v>
      </c>
      <c r="D25" s="14">
        <f t="shared" si="1"/>
        <v>1.0128794697131045</v>
      </c>
      <c r="E25" s="1">
        <f t="shared" si="2"/>
        <v>30.586730446476555</v>
      </c>
    </row>
    <row r="26" spans="1:7" ht="15.75">
      <c r="A26" s="1">
        <v>33</v>
      </c>
      <c r="B26" s="1">
        <v>0.9917</v>
      </c>
      <c r="C26" s="1">
        <f t="shared" si="0"/>
        <v>0.9685510768817643</v>
      </c>
      <c r="D26" s="14">
        <f t="shared" si="1"/>
        <v>1.0209038252006617</v>
      </c>
      <c r="E26" s="1">
        <f t="shared" si="2"/>
        <v>33.52530303866989</v>
      </c>
      <c r="G26" s="13" t="s">
        <v>16</v>
      </c>
    </row>
    <row r="27" spans="1:5" ht="15.75">
      <c r="A27" s="1">
        <v>39.5</v>
      </c>
      <c r="B27" s="1">
        <v>1.0193</v>
      </c>
      <c r="C27" s="1">
        <f t="shared" si="0"/>
        <v>0.9963888736691869</v>
      </c>
      <c r="D27" s="14">
        <f t="shared" si="1"/>
        <v>1.0382899287570353</v>
      </c>
      <c r="E27" s="1">
        <f t="shared" si="2"/>
        <v>39.78559683520255</v>
      </c>
    </row>
    <row r="28" spans="1:9" ht="15.75">
      <c r="A28" s="1">
        <v>42.5</v>
      </c>
      <c r="B28" s="1">
        <v>0.9391</v>
      </c>
      <c r="C28" s="1">
        <f t="shared" si="0"/>
        <v>0.9183666249204678</v>
      </c>
      <c r="D28" s="14">
        <f t="shared" si="1"/>
        <v>1.0463142842445923</v>
      </c>
      <c r="E28" s="1">
        <f t="shared" si="2"/>
        <v>42.65280417928073</v>
      </c>
      <c r="G28" s="2" t="s">
        <v>17</v>
      </c>
      <c r="I28" s="1">
        <v>3485</v>
      </c>
    </row>
    <row r="29" spans="1:9" ht="15.75">
      <c r="A29" s="1">
        <v>45.5</v>
      </c>
      <c r="B29" s="1">
        <v>1.1583</v>
      </c>
      <c r="C29" s="1">
        <f t="shared" si="0"/>
        <v>1.1331897625227667</v>
      </c>
      <c r="D29" s="14">
        <f t="shared" si="1"/>
        <v>1.0543386397321495</v>
      </c>
      <c r="E29" s="1">
        <f t="shared" si="2"/>
        <v>45.498189795388036</v>
      </c>
      <c r="G29" s="2" t="s">
        <v>18</v>
      </c>
      <c r="I29" s="1">
        <v>1.8</v>
      </c>
    </row>
    <row r="30" spans="1:9" ht="15.75">
      <c r="A30" s="1">
        <v>49</v>
      </c>
      <c r="B30" s="1">
        <v>1.0124</v>
      </c>
      <c r="C30" s="1">
        <f t="shared" si="0"/>
        <v>0.9909243968200446</v>
      </c>
      <c r="D30" s="14">
        <f t="shared" si="1"/>
        <v>1.063700387800966</v>
      </c>
      <c r="E30" s="1">
        <f t="shared" si="2"/>
        <v>48.78859002475686</v>
      </c>
      <c r="G30" s="2" t="s">
        <v>19</v>
      </c>
      <c r="I30" s="1">
        <f>B3</f>
        <v>2.819</v>
      </c>
    </row>
    <row r="31" spans="1:9" ht="15.75">
      <c r="A31" s="1">
        <v>52</v>
      </c>
      <c r="B31" s="1">
        <v>1.0827</v>
      </c>
      <c r="C31" s="1">
        <f t="shared" si="0"/>
        <v>1.060165576930876</v>
      </c>
      <c r="D31" s="14">
        <f t="shared" si="1"/>
        <v>1.071724743288523</v>
      </c>
      <c r="E31" s="1">
        <f t="shared" si="2"/>
        <v>51.587816242857116</v>
      </c>
      <c r="G31" s="2" t="s">
        <v>20</v>
      </c>
      <c r="I31" s="1">
        <f>F9/1000</f>
        <v>0.05269126932288267</v>
      </c>
    </row>
    <row r="32" spans="1:9" ht="15.75">
      <c r="A32" s="1">
        <v>55</v>
      </c>
      <c r="B32" s="1">
        <v>1.3063</v>
      </c>
      <c r="C32" s="1">
        <f t="shared" si="0"/>
        <v>1.2796334793453237</v>
      </c>
      <c r="D32" s="14">
        <f t="shared" si="1"/>
        <v>1.0797490987760803</v>
      </c>
      <c r="E32" s="1">
        <f t="shared" si="2"/>
        <v>54.366239492666324</v>
      </c>
      <c r="G32" s="2" t="s">
        <v>21</v>
      </c>
      <c r="I32" s="1">
        <v>15</v>
      </c>
    </row>
    <row r="33" spans="1:5" ht="15.75">
      <c r="A33" s="1">
        <v>58.5</v>
      </c>
      <c r="B33" s="1">
        <v>1.0012</v>
      </c>
      <c r="C33" s="1">
        <f aca="true" t="shared" si="3" ref="C33:C40">B33*(1+($I$28+$I$29*A33)/(1282900)+($I$30+A33*$I$31-$I$32)/400)</f>
        <v>0.9812282420929984</v>
      </c>
      <c r="D33" s="14">
        <f aca="true" t="shared" si="4" ref="D33:D40">G$18+G$20*A33</f>
        <v>1.0891108468448967</v>
      </c>
      <c r="E33" s="1">
        <f t="shared" si="2"/>
        <v>57.57987014388914</v>
      </c>
    </row>
    <row r="34" spans="1:5" ht="15.75">
      <c r="A34" s="1">
        <v>61.5</v>
      </c>
      <c r="B34" s="1">
        <v>1.0804</v>
      </c>
      <c r="C34" s="1">
        <f t="shared" si="3"/>
        <v>1.0592798796972156</v>
      </c>
      <c r="D34" s="14">
        <f t="shared" si="4"/>
        <v>1.0971352023324539</v>
      </c>
      <c r="E34" s="1">
        <f aca="true" t="shared" si="5" ref="E34:E40">E33+(A34-A33)/D34</f>
        <v>60.314264221868</v>
      </c>
    </row>
    <row r="35" spans="1:5" ht="15.75">
      <c r="A35" s="1">
        <v>64.5</v>
      </c>
      <c r="B35" s="1">
        <v>1.215</v>
      </c>
      <c r="C35" s="1">
        <f t="shared" si="3"/>
        <v>1.1917339248375307</v>
      </c>
      <c r="D35" s="14">
        <f t="shared" si="4"/>
        <v>1.1051595578200109</v>
      </c>
      <c r="E35" s="1">
        <f t="shared" si="5"/>
        <v>63.02880437923466</v>
      </c>
    </row>
    <row r="36" spans="1:5" ht="15.75">
      <c r="A36" s="1">
        <v>68</v>
      </c>
      <c r="B36" s="1">
        <v>1.0239</v>
      </c>
      <c r="C36" s="1">
        <f t="shared" si="3"/>
        <v>1.004770400838702</v>
      </c>
      <c r="D36" s="14">
        <f t="shared" si="4"/>
        <v>1.1145213058888275</v>
      </c>
      <c r="E36" s="1">
        <f t="shared" si="5"/>
        <v>66.16916605873504</v>
      </c>
    </row>
    <row r="37" spans="1:5" ht="15.75">
      <c r="A37" s="1">
        <v>71</v>
      </c>
      <c r="B37" s="1">
        <v>1.1903</v>
      </c>
      <c r="C37" s="1">
        <f t="shared" si="3"/>
        <v>1.1685369357359359</v>
      </c>
      <c r="D37" s="14">
        <f t="shared" si="4"/>
        <v>1.1225456613763847</v>
      </c>
      <c r="E37" s="1">
        <f t="shared" si="5"/>
        <v>68.84166313677962</v>
      </c>
    </row>
    <row r="38" spans="1:5" ht="15.75">
      <c r="A38" s="1">
        <v>74</v>
      </c>
      <c r="B38" s="1">
        <v>1.1482</v>
      </c>
      <c r="C38" s="1">
        <f t="shared" si="3"/>
        <v>1.127665262547239</v>
      </c>
      <c r="D38" s="14">
        <f t="shared" si="4"/>
        <v>1.1305700168639417</v>
      </c>
      <c r="E38" s="1">
        <f t="shared" si="5"/>
        <v>71.49519184818276</v>
      </c>
    </row>
    <row r="39" spans="1:5" ht="15.75">
      <c r="A39" s="1">
        <v>77.5</v>
      </c>
      <c r="B39" s="1">
        <v>1.3737</v>
      </c>
      <c r="C39" s="1">
        <f t="shared" si="3"/>
        <v>1.3497724443685608</v>
      </c>
      <c r="D39" s="14">
        <f t="shared" si="4"/>
        <v>1.1399317649327583</v>
      </c>
      <c r="E39" s="1">
        <f t="shared" si="5"/>
        <v>74.5655510641192</v>
      </c>
    </row>
    <row r="40" spans="1:5" ht="15.75">
      <c r="A40" s="1">
        <v>79</v>
      </c>
      <c r="B40" s="1">
        <v>0.9441</v>
      </c>
      <c r="C40" s="1">
        <f t="shared" si="3"/>
        <v>0.9278438914069397</v>
      </c>
      <c r="D40" s="14">
        <f t="shared" si="4"/>
        <v>1.1439439426765368</v>
      </c>
      <c r="E40" s="1">
        <f t="shared" si="5"/>
        <v>75.87680412822512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3.154</v>
      </c>
      <c r="C3" s="1">
        <v>0</v>
      </c>
      <c r="F3" s="4">
        <f>1000*1/SLOPE(C3:C12,B3:B12)</f>
        <v>40.52580838831564</v>
      </c>
      <c r="G3" s="1">
        <f>INTERCEPT(B4:B12,A4:A12)</f>
        <v>4.183147368421061</v>
      </c>
    </row>
    <row r="4" spans="1:9" ht="15.75">
      <c r="A4" s="1">
        <v>55.6</v>
      </c>
      <c r="B4" s="1">
        <v>5.782</v>
      </c>
      <c r="C4" s="1">
        <f>A4/G$18</f>
        <v>51.00352410107562</v>
      </c>
      <c r="E4" s="5">
        <f>1000*1/SLOPE(C3:C4,B3:B4)</f>
        <v>51.525851327292465</v>
      </c>
      <c r="F4" s="5" t="s">
        <v>7</v>
      </c>
      <c r="I4" s="6">
        <f>SLOPE(E4:E12,A4:A12)*1000</f>
        <v>-169.83358643476677</v>
      </c>
    </row>
    <row r="5" spans="1:9" ht="15.75">
      <c r="A5" s="1">
        <v>84.1</v>
      </c>
      <c r="B5" s="1">
        <v>6.214</v>
      </c>
      <c r="C5" s="1">
        <f>A5/G$18</f>
        <v>77.14741685072768</v>
      </c>
      <c r="E5" s="5">
        <f>1000*1/SLOPE(C4:C5,B4:B5)</f>
        <v>16.523935595082186</v>
      </c>
      <c r="F5" s="7">
        <f>CORREL(C3:C12,B3:B12)</f>
        <v>0.9859763372307861</v>
      </c>
      <c r="I5" s="6"/>
    </row>
    <row r="6" spans="1:5" ht="15.75">
      <c r="A6" s="1">
        <v>112.6</v>
      </c>
      <c r="B6" s="1">
        <v>7.308</v>
      </c>
      <c r="C6" s="1">
        <f>A6/G$18</f>
        <v>103.29130960037975</v>
      </c>
      <c r="E6" s="5">
        <f>1000*1/SLOPE(C5:C6,B5:B6)</f>
        <v>41.84533690051071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36.140159464981586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0.9859763372307859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</row>
    <row r="16" spans="1:5" ht="15.75">
      <c r="A16" s="1">
        <v>0</v>
      </c>
      <c r="D16" s="14">
        <f>G$18</f>
        <v>1.0901207510644828</v>
      </c>
      <c r="E16" s="1">
        <v>0</v>
      </c>
    </row>
    <row r="17" spans="1:7" ht="15.75">
      <c r="A17" s="1">
        <v>0.5</v>
      </c>
      <c r="B17" s="1">
        <v>1.0371</v>
      </c>
      <c r="C17" s="1">
        <f aca="true" t="shared" si="0" ref="C17:C61">B17*(1+($I$28+$I$29*A17)/(1282900)+($I$30+A17*$I$31-$I$32)/400)</f>
        <v>1.0087410439594962</v>
      </c>
      <c r="D17" s="14">
        <f aca="true" t="shared" si="1" ref="D17:D61">G$18</f>
        <v>1.0901207510644828</v>
      </c>
      <c r="E17" s="1">
        <f>E16+(A17-A16)/D17</f>
        <v>0.45866478508161523</v>
      </c>
      <c r="G17" s="2" t="s">
        <v>14</v>
      </c>
    </row>
    <row r="18" spans="1:7" ht="15.75">
      <c r="A18" s="1">
        <v>2.89</v>
      </c>
      <c r="B18" s="1">
        <v>0.9997</v>
      </c>
      <c r="C18" s="1">
        <f t="shared" si="0"/>
        <v>0.9725829523668619</v>
      </c>
      <c r="D18" s="14">
        <f t="shared" si="1"/>
        <v>1.0901207510644828</v>
      </c>
      <c r="E18" s="1">
        <f aca="true" t="shared" si="2" ref="E18:E61">E17+(A18-A17)/D18</f>
        <v>2.651082457771736</v>
      </c>
      <c r="G18" s="1">
        <f>AVERAGE(C17:C999)</f>
        <v>1.0901207510644828</v>
      </c>
    </row>
    <row r="19" spans="1:5" ht="15.75">
      <c r="A19" s="1">
        <v>5.31</v>
      </c>
      <c r="B19" s="1">
        <v>1.2157</v>
      </c>
      <c r="C19" s="1">
        <f t="shared" si="0"/>
        <v>1.182993850523821</v>
      </c>
      <c r="D19" s="14">
        <f t="shared" si="1"/>
        <v>1.0901207510644828</v>
      </c>
      <c r="E19" s="1">
        <f t="shared" si="2"/>
        <v>4.871020017566753</v>
      </c>
    </row>
    <row r="20" spans="1:5" ht="15.75">
      <c r="A20" s="1">
        <v>6.6</v>
      </c>
      <c r="B20" s="1">
        <v>0.9143</v>
      </c>
      <c r="C20" s="1">
        <f t="shared" si="0"/>
        <v>0.8898106758145713</v>
      </c>
      <c r="D20" s="14">
        <f t="shared" si="1"/>
        <v>1.0901207510644828</v>
      </c>
      <c r="E20" s="1">
        <f t="shared" si="2"/>
        <v>6.054375163077321</v>
      </c>
    </row>
    <row r="21" spans="1:5" ht="15.75">
      <c r="A21" s="1">
        <v>12.6</v>
      </c>
      <c r="B21" s="1">
        <v>1.2756</v>
      </c>
      <c r="C21" s="1">
        <f t="shared" si="0"/>
        <v>1.2421355792238709</v>
      </c>
      <c r="D21" s="14">
        <f t="shared" si="1"/>
        <v>1.0901207510644828</v>
      </c>
      <c r="E21" s="1">
        <f t="shared" si="2"/>
        <v>11.558352584056703</v>
      </c>
    </row>
    <row r="22" spans="1:5" ht="15.75">
      <c r="A22" s="1">
        <v>16.1</v>
      </c>
      <c r="B22" s="1">
        <v>1.319</v>
      </c>
      <c r="C22" s="1">
        <f t="shared" si="0"/>
        <v>1.284820592276883</v>
      </c>
      <c r="D22" s="14">
        <f t="shared" si="1"/>
        <v>1.0901207510644828</v>
      </c>
      <c r="E22" s="1">
        <f t="shared" si="2"/>
        <v>14.76900607962801</v>
      </c>
    </row>
    <row r="23" spans="1:5" ht="15.75">
      <c r="A23" s="1">
        <v>19.1</v>
      </c>
      <c r="B23" s="1">
        <v>0.9647</v>
      </c>
      <c r="C23" s="1">
        <f t="shared" si="0"/>
        <v>0.9399671550661681</v>
      </c>
      <c r="D23" s="14">
        <f t="shared" si="1"/>
        <v>1.0901207510644828</v>
      </c>
      <c r="E23" s="1">
        <f t="shared" si="2"/>
        <v>17.5209947901177</v>
      </c>
    </row>
    <row r="24" spans="1:5" ht="15.75">
      <c r="A24" s="1">
        <v>22.1</v>
      </c>
      <c r="B24" s="1">
        <v>0.993</v>
      </c>
      <c r="C24" s="1">
        <f t="shared" si="0"/>
        <v>0.9678149371739595</v>
      </c>
      <c r="D24" s="14">
        <f t="shared" si="1"/>
        <v>1.0901207510644828</v>
      </c>
      <c r="E24" s="1">
        <f t="shared" si="2"/>
        <v>20.272983500607392</v>
      </c>
    </row>
    <row r="25" spans="1:5" ht="15.75">
      <c r="A25" s="1">
        <v>25.6</v>
      </c>
      <c r="B25" s="1">
        <v>1.087</v>
      </c>
      <c r="C25" s="1">
        <f t="shared" si="0"/>
        <v>1.0597799287527978</v>
      </c>
      <c r="D25" s="14">
        <f t="shared" si="1"/>
        <v>1.0901207510644828</v>
      </c>
      <c r="E25" s="1">
        <f t="shared" si="2"/>
        <v>23.4836369961787</v>
      </c>
    </row>
    <row r="26" spans="1:7" ht="15.75">
      <c r="A26" s="1">
        <v>28.6</v>
      </c>
      <c r="B26" s="1">
        <v>1.3488</v>
      </c>
      <c r="C26" s="1">
        <f t="shared" si="0"/>
        <v>1.315395344747009</v>
      </c>
      <c r="D26" s="14">
        <f t="shared" si="1"/>
        <v>1.0901207510644828</v>
      </c>
      <c r="E26" s="1">
        <f t="shared" si="2"/>
        <v>26.23562570666839</v>
      </c>
      <c r="G26" s="13" t="s">
        <v>16</v>
      </c>
    </row>
    <row r="27" spans="1:5" ht="15.75">
      <c r="A27" s="1">
        <v>31.6</v>
      </c>
      <c r="B27" s="1">
        <v>0.96</v>
      </c>
      <c r="C27" s="1">
        <f t="shared" si="0"/>
        <v>0.9364886946529013</v>
      </c>
      <c r="D27" s="14">
        <f t="shared" si="1"/>
        <v>1.0901207510644828</v>
      </c>
      <c r="E27" s="1">
        <f t="shared" si="2"/>
        <v>28.98761441715808</v>
      </c>
    </row>
    <row r="28" spans="1:9" ht="15.75">
      <c r="A28" s="1">
        <v>35.1</v>
      </c>
      <c r="B28" s="1">
        <v>1.1554</v>
      </c>
      <c r="C28" s="1">
        <f t="shared" si="0"/>
        <v>1.1274742062336869</v>
      </c>
      <c r="D28" s="14">
        <f t="shared" si="1"/>
        <v>1.0901207510644828</v>
      </c>
      <c r="E28" s="1">
        <f t="shared" si="2"/>
        <v>32.198267912729385</v>
      </c>
      <c r="G28" s="2" t="s">
        <v>17</v>
      </c>
      <c r="I28" s="1">
        <v>2854</v>
      </c>
    </row>
    <row r="29" spans="1:9" ht="15.75">
      <c r="A29" s="1">
        <v>38.1</v>
      </c>
      <c r="B29" s="1">
        <v>0.9865</v>
      </c>
      <c r="C29" s="1">
        <f t="shared" si="0"/>
        <v>0.9629280308484623</v>
      </c>
      <c r="D29" s="14">
        <f t="shared" si="1"/>
        <v>1.0901207510644828</v>
      </c>
      <c r="E29" s="1">
        <f t="shared" si="2"/>
        <v>34.950256623219076</v>
      </c>
      <c r="G29" s="2" t="s">
        <v>18</v>
      </c>
      <c r="I29" s="1">
        <v>1.8</v>
      </c>
    </row>
    <row r="30" spans="1:9" ht="15.75">
      <c r="A30" s="1">
        <v>41.1</v>
      </c>
      <c r="B30" s="1">
        <v>1.2789</v>
      </c>
      <c r="C30" s="1">
        <f t="shared" si="0"/>
        <v>1.248693296277277</v>
      </c>
      <c r="D30" s="14">
        <f t="shared" si="1"/>
        <v>1.0901207510644828</v>
      </c>
      <c r="E30" s="1">
        <f t="shared" si="2"/>
        <v>37.70224533370877</v>
      </c>
      <c r="G30" s="2" t="s">
        <v>19</v>
      </c>
      <c r="I30" s="1">
        <f>B3</f>
        <v>3.154</v>
      </c>
    </row>
    <row r="31" spans="1:9" ht="15.75">
      <c r="A31" s="1">
        <v>44.6</v>
      </c>
      <c r="B31" s="1">
        <v>0.991</v>
      </c>
      <c r="C31" s="1">
        <f t="shared" si="0"/>
        <v>0.9679115353695461</v>
      </c>
      <c r="D31" s="14">
        <f t="shared" si="1"/>
        <v>1.0901207510644828</v>
      </c>
      <c r="E31" s="1">
        <f t="shared" si="2"/>
        <v>40.912898829280074</v>
      </c>
      <c r="G31" s="2" t="s">
        <v>20</v>
      </c>
      <c r="I31" s="1">
        <f>F9/1000</f>
        <v>0.036140159464981586</v>
      </c>
    </row>
    <row r="32" spans="1:9" ht="15.75">
      <c r="A32" s="1">
        <v>47.6</v>
      </c>
      <c r="B32" s="1">
        <v>0.9381</v>
      </c>
      <c r="C32" s="1">
        <f t="shared" si="0"/>
        <v>0.9165022291868826</v>
      </c>
      <c r="D32" s="14">
        <f t="shared" si="1"/>
        <v>1.0901207510644828</v>
      </c>
      <c r="E32" s="1">
        <f t="shared" si="2"/>
        <v>43.664887539769765</v>
      </c>
      <c r="G32" s="2" t="s">
        <v>21</v>
      </c>
      <c r="I32" s="1">
        <v>15</v>
      </c>
    </row>
    <row r="33" spans="1:5" ht="15.75">
      <c r="A33" s="1">
        <v>54.1</v>
      </c>
      <c r="B33" s="1">
        <v>0.9763</v>
      </c>
      <c r="C33" s="1">
        <f t="shared" si="0"/>
        <v>0.9544050178142356</v>
      </c>
      <c r="D33" s="14">
        <f t="shared" si="1"/>
        <v>1.0901207510644828</v>
      </c>
      <c r="E33" s="1">
        <f t="shared" si="2"/>
        <v>49.62752974583076</v>
      </c>
    </row>
    <row r="34" spans="1:5" ht="15.75">
      <c r="A34" s="1">
        <v>57.1</v>
      </c>
      <c r="B34" s="1">
        <v>1.2498</v>
      </c>
      <c r="C34" s="1">
        <f t="shared" si="0"/>
        <v>1.22211539325936</v>
      </c>
      <c r="D34" s="14">
        <f t="shared" si="1"/>
        <v>1.0901207510644828</v>
      </c>
      <c r="E34" s="1">
        <f t="shared" si="2"/>
        <v>52.379518456320454</v>
      </c>
    </row>
    <row r="35" spans="1:5" ht="15.75">
      <c r="A35" s="1">
        <v>63.6</v>
      </c>
      <c r="B35" s="1">
        <v>1.0372</v>
      </c>
      <c r="C35" s="1">
        <f t="shared" si="0"/>
        <v>1.0148433282129292</v>
      </c>
      <c r="D35" s="14">
        <f t="shared" si="1"/>
        <v>1.0901207510644828</v>
      </c>
      <c r="E35" s="1">
        <f t="shared" si="2"/>
        <v>58.34216066238145</v>
      </c>
    </row>
    <row r="36" spans="1:5" ht="15.75">
      <c r="A36" s="1">
        <v>63.6</v>
      </c>
      <c r="B36" s="1">
        <v>1.1086</v>
      </c>
      <c r="C36" s="1">
        <f t="shared" si="0"/>
        <v>1.084704313205605</v>
      </c>
      <c r="D36" s="14">
        <f t="shared" si="1"/>
        <v>1.0901207510644828</v>
      </c>
      <c r="E36" s="1">
        <f t="shared" si="2"/>
        <v>58.34216066238145</v>
      </c>
    </row>
    <row r="37" spans="1:5" ht="15.75">
      <c r="A37" s="1">
        <v>66.6</v>
      </c>
      <c r="B37" s="1">
        <v>1.2435</v>
      </c>
      <c r="C37" s="1">
        <f t="shared" si="0"/>
        <v>1.2170388526832339</v>
      </c>
      <c r="D37" s="14">
        <f t="shared" si="1"/>
        <v>1.0901207510644828</v>
      </c>
      <c r="E37" s="1">
        <f t="shared" si="2"/>
        <v>61.09414937287114</v>
      </c>
    </row>
    <row r="38" spans="1:5" ht="15.75">
      <c r="A38" s="1">
        <v>66.6</v>
      </c>
      <c r="B38" s="1">
        <v>1.2384</v>
      </c>
      <c r="C38" s="1">
        <f t="shared" si="0"/>
        <v>1.2120473784985257</v>
      </c>
      <c r="D38" s="14">
        <f t="shared" si="1"/>
        <v>1.0901207510644828</v>
      </c>
      <c r="E38" s="1">
        <f t="shared" si="2"/>
        <v>61.09414937287114</v>
      </c>
    </row>
    <row r="39" spans="1:5" ht="15.75">
      <c r="A39" s="1">
        <v>69.6</v>
      </c>
      <c r="B39" s="1">
        <v>0.9529</v>
      </c>
      <c r="C39" s="1">
        <f t="shared" si="0"/>
        <v>0.932884991841912</v>
      </c>
      <c r="D39" s="14">
        <f t="shared" si="1"/>
        <v>1.0901207510644828</v>
      </c>
      <c r="E39" s="1">
        <f t="shared" si="2"/>
        <v>63.84613808336083</v>
      </c>
    </row>
    <row r="40" spans="1:5" ht="15.75">
      <c r="A40" s="1">
        <v>73.1</v>
      </c>
      <c r="B40" s="1">
        <v>1.1938</v>
      </c>
      <c r="C40" s="1">
        <f t="shared" si="0"/>
        <v>1.169108426792874</v>
      </c>
      <c r="D40" s="14">
        <f t="shared" si="1"/>
        <v>1.0901207510644828</v>
      </c>
      <c r="E40" s="1">
        <f t="shared" si="2"/>
        <v>67.05679157893213</v>
      </c>
    </row>
    <row r="41" spans="1:5" ht="15.75">
      <c r="A41" s="1">
        <v>76.1</v>
      </c>
      <c r="B41" s="1">
        <v>1.06</v>
      </c>
      <c r="C41" s="1">
        <f t="shared" si="0"/>
        <v>1.0383676115177618</v>
      </c>
      <c r="D41" s="14">
        <f t="shared" si="1"/>
        <v>1.0901207510644828</v>
      </c>
      <c r="E41" s="1">
        <f t="shared" si="2"/>
        <v>69.80878028942183</v>
      </c>
    </row>
    <row r="42" spans="1:5" ht="15.75">
      <c r="A42" s="1">
        <v>79.1</v>
      </c>
      <c r="B42" s="1">
        <v>1.133</v>
      </c>
      <c r="C42" s="1">
        <f t="shared" si="0"/>
        <v>1.11018970386435</v>
      </c>
      <c r="D42" s="14">
        <f t="shared" si="1"/>
        <v>1.0901207510644828</v>
      </c>
      <c r="E42" s="1">
        <f t="shared" si="2"/>
        <v>72.56076899991153</v>
      </c>
    </row>
    <row r="43" spans="1:5" ht="15.75">
      <c r="A43" s="1">
        <v>82.6</v>
      </c>
      <c r="B43" s="1">
        <v>1.039</v>
      </c>
      <c r="C43" s="1">
        <f t="shared" si="0"/>
        <v>1.0184158347631667</v>
      </c>
      <c r="D43" s="14">
        <f t="shared" si="1"/>
        <v>1.0901207510644828</v>
      </c>
      <c r="E43" s="1">
        <f t="shared" si="2"/>
        <v>75.77142249548284</v>
      </c>
    </row>
    <row r="44" spans="1:5" ht="15.75">
      <c r="A44" s="1">
        <v>85.6</v>
      </c>
      <c r="B44" s="1">
        <v>1.1012</v>
      </c>
      <c r="C44" s="1">
        <f t="shared" si="0"/>
        <v>1.07968667522414</v>
      </c>
      <c r="D44" s="14">
        <f t="shared" si="1"/>
        <v>1.0901207510644828</v>
      </c>
      <c r="E44" s="1">
        <f t="shared" si="2"/>
        <v>78.52341120597254</v>
      </c>
    </row>
    <row r="45" spans="1:5" ht="15.75">
      <c r="A45" s="1">
        <v>88.6</v>
      </c>
      <c r="B45" s="1">
        <v>1.2932</v>
      </c>
      <c r="C45" s="1">
        <f t="shared" si="0"/>
        <v>1.2682916808914608</v>
      </c>
      <c r="D45" s="14">
        <f t="shared" si="1"/>
        <v>1.0901207510644828</v>
      </c>
      <c r="E45" s="1">
        <f t="shared" si="2"/>
        <v>81.27539991646223</v>
      </c>
    </row>
    <row r="46" spans="1:5" ht="15.75">
      <c r="A46" s="1">
        <v>92.1</v>
      </c>
      <c r="B46" s="1">
        <v>1.0273</v>
      </c>
      <c r="C46" s="1">
        <f t="shared" si="0"/>
        <v>1.0078430837274162</v>
      </c>
      <c r="D46" s="14">
        <f t="shared" si="1"/>
        <v>1.0901207510644828</v>
      </c>
      <c r="E46" s="1">
        <f t="shared" si="2"/>
        <v>84.48605341203354</v>
      </c>
    </row>
    <row r="47" spans="1:5" ht="15.75">
      <c r="A47" s="1">
        <v>95.23</v>
      </c>
      <c r="B47" s="1">
        <v>1.15</v>
      </c>
      <c r="C47" s="1">
        <f t="shared" si="0"/>
        <v>1.1285494297476484</v>
      </c>
      <c r="D47" s="14">
        <f t="shared" si="1"/>
        <v>1.0901207510644828</v>
      </c>
      <c r="E47" s="1">
        <f t="shared" si="2"/>
        <v>87.35729496664446</v>
      </c>
    </row>
    <row r="48" spans="1:5" ht="15.75">
      <c r="A48" s="1">
        <v>98.1</v>
      </c>
      <c r="B48" s="1">
        <v>0.8497</v>
      </c>
      <c r="C48" s="1">
        <f t="shared" si="0"/>
        <v>0.834074580073891</v>
      </c>
      <c r="D48" s="14">
        <f t="shared" si="1"/>
        <v>1.0901207510644828</v>
      </c>
      <c r="E48" s="1">
        <f t="shared" si="2"/>
        <v>89.99003083301292</v>
      </c>
    </row>
    <row r="49" spans="1:5" ht="15.75">
      <c r="A49" s="1">
        <v>104.6</v>
      </c>
      <c r="B49" s="1">
        <v>1.088</v>
      </c>
      <c r="C49" s="1">
        <f t="shared" si="0"/>
        <v>1.0686412815276805</v>
      </c>
      <c r="D49" s="14">
        <f t="shared" si="1"/>
        <v>1.0901207510644828</v>
      </c>
      <c r="E49" s="1">
        <f t="shared" si="2"/>
        <v>95.95267303907391</v>
      </c>
    </row>
    <row r="50" spans="1:5" ht="15.75">
      <c r="A50" s="1">
        <v>111.1</v>
      </c>
      <c r="B50" s="1">
        <v>1.1185</v>
      </c>
      <c r="C50" s="1">
        <f t="shared" si="0"/>
        <v>1.0992656675286505</v>
      </c>
      <c r="D50" s="14">
        <f t="shared" si="1"/>
        <v>1.0901207510644828</v>
      </c>
      <c r="E50" s="1">
        <f t="shared" si="2"/>
        <v>101.9153152451349</v>
      </c>
    </row>
    <row r="51" spans="1:5" ht="15.75">
      <c r="A51" s="1">
        <v>114.1</v>
      </c>
      <c r="B51" s="1">
        <v>1.1761</v>
      </c>
      <c r="C51" s="1">
        <f t="shared" si="0"/>
        <v>1.1561988804644656</v>
      </c>
      <c r="D51" s="14">
        <f t="shared" si="1"/>
        <v>1.0901207510644828</v>
      </c>
      <c r="E51" s="1">
        <f t="shared" si="2"/>
        <v>104.6673039556246</v>
      </c>
    </row>
    <row r="52" spans="1:5" ht="15.75">
      <c r="A52" s="1">
        <v>117.1</v>
      </c>
      <c r="B52" s="1">
        <v>1.1691</v>
      </c>
      <c r="C52" s="1">
        <f t="shared" si="0"/>
        <v>1.149639136381861</v>
      </c>
      <c r="D52" s="14">
        <f t="shared" si="1"/>
        <v>1.0901207510644828</v>
      </c>
      <c r="E52" s="1">
        <f t="shared" si="2"/>
        <v>107.4192926661143</v>
      </c>
    </row>
    <row r="53" spans="1:5" ht="15.75">
      <c r="A53" s="1">
        <v>120.6</v>
      </c>
      <c r="B53" s="1">
        <v>0.9958</v>
      </c>
      <c r="C53" s="1">
        <f t="shared" si="0"/>
        <v>0.9795436802587884</v>
      </c>
      <c r="D53" s="14">
        <f t="shared" si="1"/>
        <v>1.0901207510644828</v>
      </c>
      <c r="E53" s="1">
        <f t="shared" si="2"/>
        <v>110.62994616168561</v>
      </c>
    </row>
    <row r="54" spans="1:5" ht="15.75">
      <c r="A54" s="1">
        <v>123.6</v>
      </c>
      <c r="B54" s="1">
        <v>1.1779</v>
      </c>
      <c r="C54" s="1">
        <f t="shared" si="0"/>
        <v>1.1589951480722736</v>
      </c>
      <c r="D54" s="14">
        <f t="shared" si="1"/>
        <v>1.0901207510644828</v>
      </c>
      <c r="E54" s="1">
        <f t="shared" si="2"/>
        <v>113.38193487217531</v>
      </c>
    </row>
    <row r="55" spans="1:5" ht="15.75">
      <c r="A55" s="1">
        <v>126.6</v>
      </c>
      <c r="B55" s="1">
        <v>1.3528</v>
      </c>
      <c r="C55" s="1">
        <f t="shared" si="0"/>
        <v>1.3314604411436344</v>
      </c>
      <c r="D55" s="14">
        <f t="shared" si="1"/>
        <v>1.0901207510644828</v>
      </c>
      <c r="E55" s="1">
        <f t="shared" si="2"/>
        <v>116.133923582665</v>
      </c>
    </row>
    <row r="56" spans="1:5" ht="15.75">
      <c r="A56" s="1">
        <v>130.1</v>
      </c>
      <c r="B56" s="1">
        <v>1.0093</v>
      </c>
      <c r="C56" s="1">
        <f t="shared" si="0"/>
        <v>0.9937030587037828</v>
      </c>
      <c r="D56" s="14">
        <f t="shared" si="1"/>
        <v>1.0901207510644828</v>
      </c>
      <c r="E56" s="1">
        <f t="shared" si="2"/>
        <v>119.34457707823631</v>
      </c>
    </row>
    <row r="57" spans="1:5" ht="15.75">
      <c r="A57" s="1">
        <v>133.1</v>
      </c>
      <c r="B57" s="1">
        <v>1.2055</v>
      </c>
      <c r="C57" s="1">
        <f t="shared" si="0"/>
        <v>1.1872029621289881</v>
      </c>
      <c r="D57" s="14">
        <f t="shared" si="1"/>
        <v>1.0901207510644828</v>
      </c>
      <c r="E57" s="1">
        <f t="shared" si="2"/>
        <v>122.09656578872601</v>
      </c>
    </row>
    <row r="58" spans="1:5" ht="15.75">
      <c r="A58" s="1">
        <v>136.1</v>
      </c>
      <c r="B58" s="1">
        <v>1.1048</v>
      </c>
      <c r="C58" s="1">
        <f t="shared" si="0"/>
        <v>1.0883354909937297</v>
      </c>
      <c r="D58" s="14">
        <f t="shared" si="1"/>
        <v>1.0901207510644828</v>
      </c>
      <c r="E58" s="1">
        <f t="shared" si="2"/>
        <v>124.84855449921571</v>
      </c>
    </row>
    <row r="59" spans="1:5" ht="15.75">
      <c r="A59" s="1">
        <v>139.6</v>
      </c>
      <c r="B59" s="1">
        <v>1.1261</v>
      </c>
      <c r="C59" s="1">
        <f t="shared" si="0"/>
        <v>1.1096796959054727</v>
      </c>
      <c r="D59" s="14">
        <f t="shared" si="1"/>
        <v>1.0901207510644828</v>
      </c>
      <c r="E59" s="1">
        <f t="shared" si="2"/>
        <v>128.05920799478702</v>
      </c>
    </row>
    <row r="60" spans="1:5" ht="15.75">
      <c r="A60" s="1">
        <v>142.6</v>
      </c>
      <c r="B60" s="1">
        <v>1.269</v>
      </c>
      <c r="C60" s="1">
        <f t="shared" si="0"/>
        <v>1.250845295250995</v>
      </c>
      <c r="D60" s="14">
        <f t="shared" si="1"/>
        <v>1.0901207510644828</v>
      </c>
      <c r="E60" s="1">
        <f t="shared" si="2"/>
        <v>130.8111967052767</v>
      </c>
    </row>
    <row r="61" spans="1:5" ht="15.75">
      <c r="A61" s="1">
        <v>145.6</v>
      </c>
      <c r="B61" s="1">
        <v>1.1819</v>
      </c>
      <c r="C61" s="1">
        <f t="shared" si="0"/>
        <v>1.1653167049486997</v>
      </c>
      <c r="D61" s="14">
        <f t="shared" si="1"/>
        <v>1.0901207510644828</v>
      </c>
      <c r="E61" s="1">
        <f t="shared" si="2"/>
        <v>133.56318541576638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2.62</v>
      </c>
      <c r="C3" s="1">
        <v>0</v>
      </c>
      <c r="F3" s="4">
        <f>1000*1/SLOPE(C3:C12,B3:B12)</f>
        <v>42.747967683179084</v>
      </c>
      <c r="G3" s="1">
        <f>INTERCEPT(B4:B12,A4:A12)</f>
        <v>2.407157894736848</v>
      </c>
    </row>
    <row r="4" spans="1:9" ht="15.75">
      <c r="A4" s="1">
        <v>44.1</v>
      </c>
      <c r="B4" s="1">
        <v>3.783</v>
      </c>
      <c r="C4" s="1">
        <f>A4/($G$18*(1+($I$28+$I$29*A4)/(1282900)+($I$30+A4*$I$31-$I$32)/400))</f>
        <v>41.48866761362847</v>
      </c>
      <c r="E4" s="5">
        <f>1000*1/SLOPE(C3:C4,B3:B4)</f>
        <v>28.03175100320554</v>
      </c>
      <c r="F4" s="5" t="s">
        <v>7</v>
      </c>
      <c r="I4" s="6">
        <f>SLOPE(E4:E12,A4:A12)*1000</f>
        <v>-423.55210052083584</v>
      </c>
    </row>
    <row r="5" spans="1:9" ht="15.75">
      <c r="A5" s="1">
        <v>72.6</v>
      </c>
      <c r="B5" s="1">
        <v>5.89</v>
      </c>
      <c r="C5" s="1">
        <f>A5/($G$18*(1+($I$28+$I$29*A5)/(1282900)+($I$30+A5*$I$31-$I$32)/400))</f>
        <v>68.11578601510787</v>
      </c>
      <c r="E5" s="5">
        <f>1000*1/SLOPE(C4:C5,B4:B5)</f>
        <v>79.12985431735359</v>
      </c>
      <c r="F5" s="7">
        <f>CORREL(C3:C12,B3:B12)</f>
        <v>0.9577694879602466</v>
      </c>
      <c r="I5" s="6"/>
    </row>
    <row r="6" spans="1:5" ht="15.75">
      <c r="A6" s="1">
        <v>101.1</v>
      </c>
      <c r="B6" s="1">
        <v>5.993</v>
      </c>
      <c r="C6" s="1">
        <f>A6/($G$18*(1+($I$28+$I$29*A6)/(1282900)+($I$30+A6*$I$31-$I$32)/400))</f>
        <v>94.59882819091817</v>
      </c>
      <c r="E6" s="5">
        <f>1000*1/SLOPE(C5:C6,B5:B6)</f>
        <v>3.889281273517931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36.69409796739438</v>
      </c>
    </row>
    <row r="10" ht="15.75">
      <c r="F10" s="5" t="s">
        <v>9</v>
      </c>
    </row>
    <row r="11" ht="15.75">
      <c r="F11" s="5"/>
    </row>
    <row r="12" ht="15.75">
      <c r="F12" s="5"/>
    </row>
    <row r="13" ht="15.75">
      <c r="F13" s="7">
        <f>CORREL(B3:B12,A3:A12)</f>
        <v>0.9576311924151465</v>
      </c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7" ht="15.75">
      <c r="A15" s="11"/>
      <c r="C15" s="11" t="s">
        <v>10</v>
      </c>
      <c r="D15" s="16" t="s">
        <v>11</v>
      </c>
      <c r="E15" s="1" t="s">
        <v>12</v>
      </c>
      <c r="G15" s="2" t="s">
        <v>13</v>
      </c>
    </row>
    <row r="16" spans="1:5" ht="15.75">
      <c r="A16" s="1">
        <v>0</v>
      </c>
      <c r="D16" s="14">
        <f>$G$18*(1+($I$28+$I$29*A16)/(1282900)+($I$30+A16*$I$31-$I$32)/400)</f>
        <v>1.0584668457360489</v>
      </c>
      <c r="E16" s="1">
        <v>0</v>
      </c>
    </row>
    <row r="17" spans="1:7" ht="15.75">
      <c r="A17" s="1">
        <v>0.5</v>
      </c>
      <c r="B17" s="1">
        <v>1.0371</v>
      </c>
      <c r="C17" s="1">
        <f aca="true" t="shared" si="0" ref="C17:C32">B17*(1+($I$28+$I$29*A17)/(1282900)+($I$30+A17*$I$31-$I$32)/400)</f>
        <v>1.0078325744398673</v>
      </c>
      <c r="D17" s="14">
        <f aca="true" t="shared" si="1" ref="D17:D32">$G$18*(1+($I$28+$I$29*A17)/(1282900)+($I$30+A17*$I$31-$I$32)/400)</f>
        <v>1.058517571512204</v>
      </c>
      <c r="E17" s="1">
        <f>E16+(A17-A16)/D17</f>
        <v>0.4723587151091855</v>
      </c>
      <c r="G17" s="2" t="s">
        <v>14</v>
      </c>
    </row>
    <row r="18" spans="1:7" ht="15.75">
      <c r="A18" s="1">
        <v>2.89</v>
      </c>
      <c r="B18" s="1">
        <v>0.9997</v>
      </c>
      <c r="C18" s="1">
        <f t="shared" si="0"/>
        <v>0.9717105529520889</v>
      </c>
      <c r="D18" s="14">
        <f t="shared" si="1"/>
        <v>1.0587600407222253</v>
      </c>
      <c r="E18" s="1">
        <f aca="true" t="shared" si="2" ref="E18:E33">E17+(A18-A17)/D18</f>
        <v>2.729716291968319</v>
      </c>
      <c r="G18" s="1">
        <f>AVERAGE(C17:C999)</f>
        <v>1.0892568877578055</v>
      </c>
    </row>
    <row r="19" spans="1:5" ht="15.75">
      <c r="A19" s="1">
        <v>5.31</v>
      </c>
      <c r="B19" s="1">
        <v>1.2157</v>
      </c>
      <c r="C19" s="1">
        <f t="shared" si="0"/>
        <v>1.1819370304963865</v>
      </c>
      <c r="D19" s="14">
        <f t="shared" si="1"/>
        <v>1.0590055534788159</v>
      </c>
      <c r="E19" s="1">
        <f t="shared" si="2"/>
        <v>5.01487900150307</v>
      </c>
    </row>
    <row r="20" spans="1:5" ht="15.75">
      <c r="A20" s="1">
        <v>6.6</v>
      </c>
      <c r="B20" s="1">
        <v>0.9143</v>
      </c>
      <c r="C20" s="1">
        <f t="shared" si="0"/>
        <v>0.8890174991392976</v>
      </c>
      <c r="D20" s="14">
        <f t="shared" si="1"/>
        <v>1.0591364259812959</v>
      </c>
      <c r="E20" s="1">
        <f t="shared" si="2"/>
        <v>6.232852407341518</v>
      </c>
    </row>
    <row r="21" spans="1:5" ht="15.75">
      <c r="A21" s="1">
        <v>12.6</v>
      </c>
      <c r="B21" s="1">
        <v>1.2756</v>
      </c>
      <c r="C21" s="1">
        <f t="shared" si="0"/>
        <v>1.2410395653913688</v>
      </c>
      <c r="D21" s="14">
        <f t="shared" si="1"/>
        <v>1.0597451352951568</v>
      </c>
      <c r="E21" s="1">
        <f t="shared" si="2"/>
        <v>11.894591065220705</v>
      </c>
    </row>
    <row r="22" spans="1:5" ht="15.75">
      <c r="A22" s="1">
        <v>16.1</v>
      </c>
      <c r="B22" s="1">
        <v>1.319</v>
      </c>
      <c r="C22" s="1">
        <f t="shared" si="0"/>
        <v>1.2836936816840723</v>
      </c>
      <c r="D22" s="14">
        <f t="shared" si="1"/>
        <v>1.0601002157282424</v>
      </c>
      <c r="E22" s="1">
        <f t="shared" si="2"/>
        <v>15.196165716439557</v>
      </c>
    </row>
    <row r="23" spans="1:5" ht="15.75">
      <c r="A23" s="1">
        <v>19.1</v>
      </c>
      <c r="B23" s="1">
        <v>0.9647</v>
      </c>
      <c r="C23" s="1">
        <f t="shared" si="0"/>
        <v>0.9391469547246346</v>
      </c>
      <c r="D23" s="14">
        <f t="shared" si="1"/>
        <v>1.0604045703851728</v>
      </c>
      <c r="E23" s="1">
        <f t="shared" si="2"/>
        <v>18.02527460919952</v>
      </c>
    </row>
    <row r="24" spans="1:5" ht="15.75">
      <c r="A24" s="1">
        <v>22.1</v>
      </c>
      <c r="B24" s="1">
        <v>0.993</v>
      </c>
      <c r="C24" s="1">
        <f t="shared" si="0"/>
        <v>0.9669748012656173</v>
      </c>
      <c r="D24" s="14">
        <f t="shared" si="1"/>
        <v>1.0607089250421036</v>
      </c>
      <c r="E24" s="1">
        <f t="shared" si="2"/>
        <v>20.85357173122187</v>
      </c>
    </row>
    <row r="25" spans="1:5" ht="15.75">
      <c r="A25" s="1">
        <v>25.6</v>
      </c>
      <c r="B25" s="1">
        <v>1.087</v>
      </c>
      <c r="C25" s="1">
        <f t="shared" si="0"/>
        <v>1.0588655320102798</v>
      </c>
      <c r="D25" s="14">
        <f t="shared" si="1"/>
        <v>1.061064005475189</v>
      </c>
      <c r="E25" s="1">
        <f t="shared" si="2"/>
        <v>24.15214748342878</v>
      </c>
    </row>
    <row r="26" spans="1:7" ht="15.75">
      <c r="A26" s="1">
        <v>28.6</v>
      </c>
      <c r="B26" s="1">
        <v>1.3488</v>
      </c>
      <c r="C26" s="1">
        <f t="shared" si="0"/>
        <v>1.3142663225137308</v>
      </c>
      <c r="D26" s="14">
        <f t="shared" si="1"/>
        <v>1.0613683601321193</v>
      </c>
      <c r="E26" s="1">
        <f t="shared" si="2"/>
        <v>26.978687365988083</v>
      </c>
      <c r="G26" s="13" t="s">
        <v>16</v>
      </c>
    </row>
    <row r="27" spans="1:5" ht="15.75">
      <c r="A27" s="1">
        <v>31.6</v>
      </c>
      <c r="B27" s="1">
        <v>0.96</v>
      </c>
      <c r="C27" s="1">
        <f t="shared" si="0"/>
        <v>0.9356891084668602</v>
      </c>
      <c r="D27" s="14">
        <f t="shared" si="1"/>
        <v>1.06167271478905</v>
      </c>
      <c r="E27" s="1">
        <f t="shared" si="2"/>
        <v>29.804416951207845</v>
      </c>
    </row>
    <row r="28" spans="1:9" ht="15.75">
      <c r="A28" s="1">
        <v>35.1</v>
      </c>
      <c r="B28" s="1">
        <v>1.1554</v>
      </c>
      <c r="C28" s="1">
        <f t="shared" si="0"/>
        <v>1.12651747112247</v>
      </c>
      <c r="D28" s="14">
        <f t="shared" si="1"/>
        <v>1.0620277952221353</v>
      </c>
      <c r="E28" s="1">
        <f t="shared" si="2"/>
        <v>33.09999924740183</v>
      </c>
      <c r="G28" s="2" t="s">
        <v>17</v>
      </c>
      <c r="I28" s="1">
        <v>3442</v>
      </c>
    </row>
    <row r="29" spans="1:9" ht="15.75">
      <c r="A29" s="1">
        <v>38.1</v>
      </c>
      <c r="B29" s="1">
        <v>0.9865</v>
      </c>
      <c r="C29" s="1">
        <f t="shared" si="0"/>
        <v>0.9621152527324826</v>
      </c>
      <c r="D29" s="14">
        <f t="shared" si="1"/>
        <v>1.0623321498790657</v>
      </c>
      <c r="E29" s="1">
        <f t="shared" si="2"/>
        <v>35.923974781175815</v>
      </c>
      <c r="G29" s="2" t="s">
        <v>18</v>
      </c>
      <c r="I29" s="1">
        <v>1.8</v>
      </c>
    </row>
    <row r="30" spans="1:9" ht="15.75">
      <c r="A30" s="1">
        <v>41.1</v>
      </c>
      <c r="B30" s="1">
        <v>1.2789</v>
      </c>
      <c r="C30" s="1">
        <f t="shared" si="0"/>
        <v>1.2476449228138904</v>
      </c>
      <c r="D30" s="14">
        <f t="shared" si="1"/>
        <v>1.0626365045359965</v>
      </c>
      <c r="E30" s="1">
        <f t="shared" si="2"/>
        <v>38.74714148700055</v>
      </c>
      <c r="G30" s="2" t="s">
        <v>19</v>
      </c>
      <c r="I30" s="1">
        <f>B3</f>
        <v>2.62</v>
      </c>
    </row>
    <row r="31" spans="1:9" ht="15.75">
      <c r="A31" s="1">
        <v>44.6</v>
      </c>
      <c r="B31" s="1">
        <v>0.991</v>
      </c>
      <c r="C31" s="1">
        <f t="shared" si="0"/>
        <v>0.9671039701872305</v>
      </c>
      <c r="D31" s="14">
        <f t="shared" si="1"/>
        <v>1.0629915849690819</v>
      </c>
      <c r="E31" s="1">
        <f t="shared" si="2"/>
        <v>42.039735755375496</v>
      </c>
      <c r="G31" s="2" t="s">
        <v>20</v>
      </c>
      <c r="I31" s="1">
        <f>F9/1000</f>
        <v>0.036694097967394375</v>
      </c>
    </row>
    <row r="32" spans="1:9" ht="15.75">
      <c r="A32" s="1">
        <v>47.6</v>
      </c>
      <c r="B32" s="1">
        <v>0.9381</v>
      </c>
      <c r="C32" s="1">
        <f t="shared" si="0"/>
        <v>0.915741669549075</v>
      </c>
      <c r="D32" s="14">
        <f t="shared" si="1"/>
        <v>1.0632959396260124</v>
      </c>
      <c r="E32" s="1">
        <f t="shared" si="2"/>
        <v>44.86115158910395</v>
      </c>
      <c r="G32" s="2" t="s">
        <v>21</v>
      </c>
      <c r="I32" s="1">
        <v>15</v>
      </c>
    </row>
    <row r="33" spans="1:5" ht="15.75">
      <c r="A33" s="1">
        <v>54.1</v>
      </c>
      <c r="B33" s="1">
        <v>0.9763</v>
      </c>
      <c r="C33" s="1">
        <f aca="true" t="shared" si="3" ref="C33:C48">B33*(1+($I$28+$I$29*A33)/(1282900)+($I$30+A33*$I$31-$I$32)/400)</f>
        <v>0.953622275892572</v>
      </c>
      <c r="D33" s="14">
        <f aca="true" t="shared" si="4" ref="D33:D48">$G$18*(1+($I$28+$I$29*A33)/(1282900)+($I$30+A33*$I$31-$I$32)/400)</f>
        <v>1.0639553747160282</v>
      </c>
      <c r="E33" s="1">
        <f t="shared" si="2"/>
        <v>50.97043037510083</v>
      </c>
    </row>
    <row r="34" spans="1:5" ht="15.75">
      <c r="A34" s="1">
        <v>57.1</v>
      </c>
      <c r="B34" s="1">
        <v>1.2498</v>
      </c>
      <c r="C34" s="1">
        <f t="shared" si="3"/>
        <v>1.2211185669051028</v>
      </c>
      <c r="D34" s="14">
        <f t="shared" si="4"/>
        <v>1.0642597293729588</v>
      </c>
      <c r="E34" s="1">
        <f aca="true" t="shared" si="5" ref="E34:E49">E33+(A34-A33)/D34</f>
        <v>53.78929114489388</v>
      </c>
    </row>
    <row r="35" spans="1:5" ht="15.75">
      <c r="A35" s="1">
        <v>63.6</v>
      </c>
      <c r="B35" s="1">
        <v>1.0372</v>
      </c>
      <c r="C35" s="1">
        <f t="shared" si="3"/>
        <v>1.0140254055722702</v>
      </c>
      <c r="D35" s="14">
        <f t="shared" si="4"/>
        <v>1.0649191644629747</v>
      </c>
      <c r="E35" s="1">
        <f t="shared" si="5"/>
        <v>59.893040816145096</v>
      </c>
    </row>
    <row r="36" spans="1:5" ht="15.75">
      <c r="A36" s="1">
        <v>63.6</v>
      </c>
      <c r="B36" s="1">
        <v>1.1086</v>
      </c>
      <c r="C36" s="1">
        <f t="shared" si="3"/>
        <v>1.0838300854390848</v>
      </c>
      <c r="D36" s="14">
        <f t="shared" si="4"/>
        <v>1.0649191644629747</v>
      </c>
      <c r="E36" s="1">
        <f t="shared" si="5"/>
        <v>59.893040816145096</v>
      </c>
    </row>
    <row r="37" spans="1:5" ht="15.75">
      <c r="A37" s="1">
        <v>66.6</v>
      </c>
      <c r="B37" s="1">
        <v>1.2435</v>
      </c>
      <c r="C37" s="1">
        <f t="shared" si="3"/>
        <v>1.2160634106728057</v>
      </c>
      <c r="D37" s="14">
        <f t="shared" si="4"/>
        <v>1.0652235191199053</v>
      </c>
      <c r="E37" s="1">
        <f t="shared" si="5"/>
        <v>62.709351145528935</v>
      </c>
    </row>
    <row r="38" spans="1:5" ht="15.75">
      <c r="A38" s="1">
        <v>66.6</v>
      </c>
      <c r="B38" s="1">
        <v>1.2384</v>
      </c>
      <c r="C38" s="1">
        <f t="shared" si="3"/>
        <v>1.211075937094654</v>
      </c>
      <c r="D38" s="14">
        <f t="shared" si="4"/>
        <v>1.0652235191199053</v>
      </c>
      <c r="E38" s="1">
        <f t="shared" si="5"/>
        <v>62.709351145528935</v>
      </c>
    </row>
    <row r="39" spans="1:5" ht="15.75">
      <c r="A39" s="1">
        <v>69.6</v>
      </c>
      <c r="B39" s="1">
        <v>0.9529</v>
      </c>
      <c r="C39" s="1">
        <f t="shared" si="3"/>
        <v>0.9321414648219386</v>
      </c>
      <c r="D39" s="14">
        <f t="shared" si="4"/>
        <v>1.0655278737768359</v>
      </c>
      <c r="E39" s="1">
        <f t="shared" si="5"/>
        <v>65.5248570312326</v>
      </c>
    </row>
    <row r="40" spans="1:5" ht="15.75">
      <c r="A40" s="1">
        <v>73.1</v>
      </c>
      <c r="B40" s="1">
        <v>1.1938</v>
      </c>
      <c r="C40" s="1">
        <f t="shared" si="3"/>
        <v>1.1681827170770493</v>
      </c>
      <c r="D40" s="14">
        <f t="shared" si="4"/>
        <v>1.0658829542099213</v>
      </c>
      <c r="E40" s="1">
        <f t="shared" si="5"/>
        <v>68.80851963806577</v>
      </c>
    </row>
    <row r="41" spans="1:5" ht="15.75">
      <c r="A41" s="1">
        <v>76.1</v>
      </c>
      <c r="B41" s="1">
        <v>1.06</v>
      </c>
      <c r="C41" s="1">
        <f t="shared" si="3"/>
        <v>1.037550058301905</v>
      </c>
      <c r="D41" s="14">
        <f t="shared" si="4"/>
        <v>1.0661873088668516</v>
      </c>
      <c r="E41" s="1">
        <f t="shared" si="5"/>
        <v>71.62228413802818</v>
      </c>
    </row>
    <row r="42" spans="1:5" ht="15.75">
      <c r="A42" s="1">
        <v>79.1</v>
      </c>
      <c r="B42" s="1">
        <v>1.133</v>
      </c>
      <c r="C42" s="1">
        <f t="shared" si="3"/>
        <v>1.1093205545477502</v>
      </c>
      <c r="D42" s="14">
        <f t="shared" si="4"/>
        <v>1.0664916635237824</v>
      </c>
      <c r="E42" s="1">
        <f t="shared" si="5"/>
        <v>74.43524564781414</v>
      </c>
    </row>
    <row r="43" spans="1:5" ht="15.75">
      <c r="A43" s="1">
        <v>82.6</v>
      </c>
      <c r="B43" s="1">
        <v>1.039</v>
      </c>
      <c r="C43" s="1">
        <f t="shared" si="3"/>
        <v>1.0176238309154932</v>
      </c>
      <c r="D43" s="14">
        <f t="shared" si="4"/>
        <v>1.0668467439568678</v>
      </c>
      <c r="E43" s="1">
        <f t="shared" si="5"/>
        <v>77.71594179262189</v>
      </c>
    </row>
    <row r="44" spans="1:5" ht="15.75">
      <c r="A44" s="1">
        <v>85.6</v>
      </c>
      <c r="B44" s="1">
        <v>1.1012</v>
      </c>
      <c r="C44" s="1">
        <f t="shared" si="3"/>
        <v>1.0788518328422143</v>
      </c>
      <c r="D44" s="14">
        <f t="shared" si="4"/>
        <v>1.0671510986137982</v>
      </c>
      <c r="E44" s="1">
        <f t="shared" si="5"/>
        <v>80.52716506165748</v>
      </c>
    </row>
    <row r="45" spans="1:5" ht="15.75">
      <c r="A45" s="1">
        <v>88.6</v>
      </c>
      <c r="B45" s="1">
        <v>1.2932</v>
      </c>
      <c r="C45" s="1">
        <f t="shared" si="3"/>
        <v>1.2673166520078443</v>
      </c>
      <c r="D45" s="14">
        <f t="shared" si="4"/>
        <v>1.0674554532707288</v>
      </c>
      <c r="E45" s="1">
        <f t="shared" si="5"/>
        <v>83.33758679008453</v>
      </c>
    </row>
    <row r="46" spans="1:5" ht="15.75">
      <c r="A46" s="1">
        <v>92.1</v>
      </c>
      <c r="B46" s="1">
        <v>1.0273</v>
      </c>
      <c r="C46" s="1">
        <f t="shared" si="3"/>
        <v>1.0070735136979332</v>
      </c>
      <c r="D46" s="14">
        <f t="shared" si="4"/>
        <v>1.0678105337038142</v>
      </c>
      <c r="E46" s="1">
        <f t="shared" si="5"/>
        <v>86.61532182783498</v>
      </c>
    </row>
    <row r="47" spans="1:5" ht="15.75">
      <c r="A47" s="1">
        <v>95.23</v>
      </c>
      <c r="B47" s="1">
        <v>1.15</v>
      </c>
      <c r="C47" s="1">
        <f t="shared" si="3"/>
        <v>1.1276929275613152</v>
      </c>
      <c r="D47" s="14">
        <f t="shared" si="4"/>
        <v>1.068128077062545</v>
      </c>
      <c r="E47" s="1">
        <f t="shared" si="5"/>
        <v>89.54568202266087</v>
      </c>
    </row>
    <row r="48" spans="1:5" ht="15.75">
      <c r="A48" s="1">
        <v>98.1</v>
      </c>
      <c r="B48" s="1">
        <v>0.8497</v>
      </c>
      <c r="C48" s="1">
        <f t="shared" si="3"/>
        <v>0.8334451138159565</v>
      </c>
      <c r="D48" s="14">
        <f t="shared" si="4"/>
        <v>1.0684192430176753</v>
      </c>
      <c r="E48" s="1">
        <f t="shared" si="5"/>
        <v>92.23189346892224</v>
      </c>
    </row>
    <row r="49" spans="1:5" ht="15.75">
      <c r="A49" s="1">
        <v>104.6</v>
      </c>
      <c r="B49" s="1">
        <v>1.088</v>
      </c>
      <c r="C49" s="1">
        <f aca="true" t="shared" si="6" ref="C49:C61">B49*(1+($I$28+$I$29*A49)/(1282900)+($I$30+A49*$I$31-$I$32)/400)</f>
        <v>1.0678450738792062</v>
      </c>
      <c r="D49" s="14">
        <f aca="true" t="shared" si="7" ref="D49:D61">$G$18*(1+($I$28+$I$29*A49)/(1282900)+($I$30+A49*$I$31-$I$32)/400)</f>
        <v>1.0690786781076913</v>
      </c>
      <c r="E49" s="1">
        <f t="shared" si="5"/>
        <v>98.31189500024567</v>
      </c>
    </row>
    <row r="50" spans="1:5" ht="15.75">
      <c r="A50" s="1">
        <v>111.1</v>
      </c>
      <c r="B50" s="1">
        <v>1.1185</v>
      </c>
      <c r="C50" s="1">
        <f t="shared" si="6"/>
        <v>1.0984572078994057</v>
      </c>
      <c r="D50" s="14">
        <f t="shared" si="7"/>
        <v>1.069738113197707</v>
      </c>
      <c r="E50" s="1">
        <f aca="true" t="shared" si="8" ref="E50:E61">E49+(A50-A49)/D50</f>
        <v>104.38814854287203</v>
      </c>
    </row>
    <row r="51" spans="1:5" ht="15.75">
      <c r="A51" s="1">
        <v>114.1</v>
      </c>
      <c r="B51" s="1">
        <v>1.1761</v>
      </c>
      <c r="C51" s="1">
        <f t="shared" si="6"/>
        <v>1.1553536733050798</v>
      </c>
      <c r="D51" s="14">
        <f t="shared" si="7"/>
        <v>1.0700424678546379</v>
      </c>
      <c r="E51" s="1">
        <f t="shared" si="8"/>
        <v>107.19177558583866</v>
      </c>
    </row>
    <row r="52" spans="1:5" ht="15.75">
      <c r="A52" s="1">
        <v>117.1</v>
      </c>
      <c r="B52" s="1">
        <v>1.1691</v>
      </c>
      <c r="C52" s="1">
        <f t="shared" si="6"/>
        <v>1.1488038168609758</v>
      </c>
      <c r="D52" s="14">
        <f t="shared" si="7"/>
        <v>1.0703468225115682</v>
      </c>
      <c r="E52" s="1">
        <f t="shared" si="8"/>
        <v>109.99460541342715</v>
      </c>
    </row>
    <row r="53" spans="1:5" ht="15.75">
      <c r="A53" s="1">
        <v>120.6</v>
      </c>
      <c r="B53" s="1">
        <v>0.9958</v>
      </c>
      <c r="C53" s="1">
        <f t="shared" si="6"/>
        <v>0.9788370098324825</v>
      </c>
      <c r="D53" s="14">
        <f t="shared" si="7"/>
        <v>1.0707019029446538</v>
      </c>
      <c r="E53" s="1">
        <f t="shared" si="8"/>
        <v>113.26348911520658</v>
      </c>
    </row>
    <row r="54" spans="1:5" ht="15.75">
      <c r="A54" s="1">
        <v>123.6</v>
      </c>
      <c r="B54" s="1">
        <v>1.1779</v>
      </c>
      <c r="C54" s="1">
        <f t="shared" si="6"/>
        <v>1.1581641438373047</v>
      </c>
      <c r="D54" s="14">
        <f t="shared" si="7"/>
        <v>1.0710062576015842</v>
      </c>
      <c r="E54" s="1">
        <f t="shared" si="8"/>
        <v>116.06459319719225</v>
      </c>
    </row>
    <row r="55" spans="1:5" ht="15.75">
      <c r="A55" s="1">
        <v>126.6</v>
      </c>
      <c r="B55" s="1">
        <v>1.3528</v>
      </c>
      <c r="C55" s="1">
        <f t="shared" si="6"/>
        <v>1.3305116658445784</v>
      </c>
      <c r="D55" s="14">
        <f t="shared" si="7"/>
        <v>1.0713106122585148</v>
      </c>
      <c r="E55" s="1">
        <f t="shared" si="8"/>
        <v>118.86490149776576</v>
      </c>
    </row>
    <row r="56" spans="1:5" ht="15.75">
      <c r="A56" s="1">
        <v>130.1</v>
      </c>
      <c r="B56" s="1">
        <v>1.0093</v>
      </c>
      <c r="C56" s="1">
        <f t="shared" si="6"/>
        <v>0.9930000863801114</v>
      </c>
      <c r="D56" s="14">
        <f t="shared" si="7"/>
        <v>1.0716656926916002</v>
      </c>
      <c r="E56" s="1">
        <f t="shared" si="8"/>
        <v>122.13084536801263</v>
      </c>
    </row>
    <row r="57" spans="1:5" ht="15.75">
      <c r="A57" s="1">
        <v>133.1</v>
      </c>
      <c r="B57" s="1">
        <v>1.2055</v>
      </c>
      <c r="C57" s="1">
        <f t="shared" si="6"/>
        <v>1.1863683457983198</v>
      </c>
      <c r="D57" s="14">
        <f t="shared" si="7"/>
        <v>1.0719700473485307</v>
      </c>
      <c r="E57" s="1">
        <f t="shared" si="8"/>
        <v>124.92943102571861</v>
      </c>
    </row>
    <row r="58" spans="1:5" ht="15.75">
      <c r="A58" s="1">
        <v>136.1</v>
      </c>
      <c r="B58" s="1">
        <v>1.1048</v>
      </c>
      <c r="C58" s="1">
        <f t="shared" si="6"/>
        <v>1.0875751832739737</v>
      </c>
      <c r="D58" s="14">
        <f t="shared" si="7"/>
        <v>1.0722744020054613</v>
      </c>
      <c r="E58" s="1">
        <f t="shared" si="8"/>
        <v>127.72722233211289</v>
      </c>
    </row>
    <row r="59" spans="1:5" ht="15.75">
      <c r="A59" s="1">
        <v>139.6</v>
      </c>
      <c r="B59" s="1">
        <v>1.1261</v>
      </c>
      <c r="C59" s="1">
        <f t="shared" si="6"/>
        <v>1.1089101879910441</v>
      </c>
      <c r="D59" s="14">
        <f t="shared" si="7"/>
        <v>1.0726294824385467</v>
      </c>
      <c r="E59" s="1">
        <f t="shared" si="8"/>
        <v>130.99023165388073</v>
      </c>
    </row>
    <row r="60" spans="1:5" ht="15.75">
      <c r="A60" s="1">
        <v>142.6</v>
      </c>
      <c r="B60" s="1">
        <v>1.269</v>
      </c>
      <c r="C60" s="1">
        <f t="shared" si="6"/>
        <v>1.2499834103201002</v>
      </c>
      <c r="D60" s="14">
        <f t="shared" si="7"/>
        <v>1.072933837095477</v>
      </c>
      <c r="E60" s="1">
        <f t="shared" si="8"/>
        <v>133.78630341178265</v>
      </c>
    </row>
    <row r="61" spans="1:5" ht="15.75">
      <c r="A61" s="1">
        <v>145.6</v>
      </c>
      <c r="B61" s="1">
        <v>1.1819</v>
      </c>
      <c r="C61" s="1">
        <f t="shared" si="6"/>
        <v>1.1645188872234247</v>
      </c>
      <c r="D61" s="14">
        <f t="shared" si="7"/>
        <v>1.0732381917524076</v>
      </c>
      <c r="E61" s="1">
        <f t="shared" si="8"/>
        <v>136.58158224462173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dcterms:created xsi:type="dcterms:W3CDTF">1999-06-25T10:54:03Z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