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50" windowHeight="8955" activeTab="0"/>
  </bookViews>
  <sheets>
    <sheet name="963 B" sheetId="1" r:id="rId1"/>
    <sheet name="964 B" sheetId="2" r:id="rId2"/>
    <sheet name="966 A" sheetId="3" r:id="rId3"/>
    <sheet name="967 A" sheetId="4" r:id="rId4"/>
    <sheet name="968 A" sheetId="5" r:id="rId5"/>
    <sheet name="969 A" sheetId="6" r:id="rId6"/>
    <sheet name="970 A" sheetId="7" r:id="rId7"/>
    <sheet name="971 A" sheetId="8" r:id="rId8"/>
    <sheet name="972 A" sheetId="9" r:id="rId9"/>
    <sheet name="973 A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<sst xmlns="http://schemas.openxmlformats.org/spreadsheetml/2006/main" count="228" uniqueCount="25">
  <si>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</si>
  <si>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</si>
  <si>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</si>
  <si>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</si>
  <si>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</si>
  <si>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</si>
  <si>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</si>
  <si>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</si>
  <si>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</si>
  <si>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</si>
  <si>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</si>
  <si>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</si>
  <si>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</si>
  <si>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</si>
  <si>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</si>
  <si>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</si>
  <si>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</si>
  <si>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</si>
  <si>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</si>
  <si>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</si>
  <si>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</si>
  <si>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</si>
  <si>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</si>
  <si>
    <t>0-47.5</t>
  </si>
  <si>
    <t>47.5-66.5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</si>
</sst>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13.87</v>
      </c>
      <c r="C3" s="1">
        <v>0</v>
      </c>
      <c r="F3" s="4">
        <f>1000*1/SLOPE(C3:C9,B3:B9)</f>
        <v>64.69897743194619</v>
      </c>
      <c r="G3" s="1">
        <f>INTERCEPT(B4:B6,A4:A6)</f>
        <v>13.518495754408853</v>
      </c>
    </row>
    <row r="4" spans="1:9" ht="15.75">
      <c r="A4" s="1">
        <v>47</v>
      </c>
      <c r="B4" s="1">
        <v>16.29</v>
      </c>
      <c r="C4" s="1">
        <f>(A4-$A$3)/2/3*(1/($G$16*(0.6/$G$16)^$G$18)+4/($G$16*(0.6/$G$16)^($G$18*EXP(-((A4+$A$3)/2)/$G$20)))+1/($G$16*(0.6/$G$16)^($G$18*EXP(-(A4/$G$20)))))</f>
        <v>40.60299964421679</v>
      </c>
      <c r="E4" s="5">
        <f>1000*1/SLOPE(C3:C4,B3:B4)</f>
        <v>59.60150780004483</v>
      </c>
      <c r="F4" s="5" t="s">
        <v>7</v>
      </c>
      <c r="I4" s="6">
        <f>SLOPE(E4:E6,A4:A6)*1000</f>
        <v>566.7687427551325</v>
      </c>
    </row>
    <row r="5" spans="1:9" ht="15.75">
      <c r="A5" s="1">
        <v>73</v>
      </c>
      <c r="B5" s="1">
        <v>17.613</v>
      </c>
      <c r="C5" s="1">
        <f>(A5-$A$3)/2/3*(1/($G$16*(0.6/$G$16)^$G$18)+4/($G$16*(0.6/$G$16)^($G$18*EXP(-((A5+$A$3)/2)/$G$20)))+1/($G$16*(0.6/$G$16)^($G$18*EXP(-(A5/$G$20)))))</f>
        <v>61.787115000204295</v>
      </c>
      <c r="E5" s="5">
        <f>1000*1/SLOPE(C4:C5,B4:B5)</f>
        <v>62.452454481460926</v>
      </c>
      <c r="F5" s="7">
        <f>CORREL(C3:C9,B3:B9)</f>
        <v>0.9973197447799069</v>
      </c>
      <c r="I5" s="6"/>
    </row>
    <row r="6" spans="1:5" ht="15.75">
      <c r="A6" s="1">
        <v>92</v>
      </c>
      <c r="B6" s="1">
        <v>18.912</v>
      </c>
      <c r="C6" s="1">
        <f>(A6-$A$3)/2/3*(1/($G$16*(0.6/$G$16)^$G$18)+4/($G$16*(0.6/$G$16)^($G$18*EXP(-((A6+$A$3)/2)/$G$20)))+1/($G$16*(0.6/$G$16)^($G$18*EXP(-(A6/$G$20)))))</f>
        <v>76.82078842482875</v>
      </c>
      <c r="E6" s="5">
        <f>1000*1/SLOPE(C5:C6,B5:B6)</f>
        <v>86.40602754295577</v>
      </c>
    </row>
    <row r="7" ht="15.75">
      <c r="F7" s="8"/>
    </row>
    <row r="8" ht="15.75">
      <c r="F8" s="4" t="s">
        <v>8</v>
      </c>
    </row>
    <row r="9" ht="15.75">
      <c r="F9" s="4">
        <f>1000*SLOPE(B3:B9,A3:A9)</f>
        <v>53.919009651699454</v>
      </c>
    </row>
    <row r="10" ht="15.75">
      <c r="F10" s="5" t="s">
        <v>9</v>
      </c>
    </row>
    <row r="11" ht="15.75">
      <c r="F11" s="7">
        <f>CORREL(B3:B9,A3:A9)</f>
        <v>0.9984085599114267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 aca="true" t="shared" si="0" ref="D14:D29">$G$16^(1-$G$18*EXP(-A14/$G$20))*0.6^($G$18*EXP(-A14/$G$20))</f>
        <v>1.1081235717160354</v>
      </c>
      <c r="E14" s="1">
        <v>0</v>
      </c>
    </row>
    <row r="15" spans="1:7" ht="15.75">
      <c r="A15" s="1">
        <v>2</v>
      </c>
      <c r="B15" s="1">
        <v>1.1224</v>
      </c>
      <c r="C15" s="1">
        <f aca="true" t="shared" si="1" ref="C15:C30">B15*(1+($I$26+$I$27*A15)/(1282900)+($I$28+A15*$I$29-$I$30)/400)</f>
        <v>1.119955786543199</v>
      </c>
      <c r="D15" s="14">
        <f t="shared" si="0"/>
        <v>1.1126810855650522</v>
      </c>
      <c r="E15" s="1">
        <f>E14+(A15-A14)/D15</f>
        <v>1.7974602300212026</v>
      </c>
      <c r="G15" s="2" t="s">
        <v>14</v>
      </c>
    </row>
    <row r="16" spans="1:7" ht="15.75">
      <c r="A16" s="1">
        <v>2</v>
      </c>
      <c r="B16" s="1">
        <v>1.191</v>
      </c>
      <c r="C16" s="1">
        <f t="shared" si="1"/>
        <v>1.188406398586021</v>
      </c>
      <c r="D16" s="14">
        <f t="shared" si="0"/>
        <v>1.1126810855650522</v>
      </c>
      <c r="E16" s="1">
        <f aca="true" t="shared" si="2" ref="E16:E31">E15+(A16-A15)/D16</f>
        <v>1.7974602300212026</v>
      </c>
      <c r="G16" s="2">
        <v>1.52</v>
      </c>
    </row>
    <row r="17" spans="1:7" ht="15.75">
      <c r="A17" s="1">
        <v>2.5</v>
      </c>
      <c r="B17" s="1">
        <v>1.1146</v>
      </c>
      <c r="C17" s="1">
        <f t="shared" si="1"/>
        <v>1.1122486769376687</v>
      </c>
      <c r="D17" s="14">
        <f t="shared" si="0"/>
        <v>1.1138140829802121</v>
      </c>
      <c r="E17" s="1">
        <f t="shared" si="2"/>
        <v>2.2463681830093343</v>
      </c>
      <c r="G17" s="2" t="s">
        <v>15</v>
      </c>
    </row>
    <row r="18" spans="1:7" ht="15.75">
      <c r="A18" s="1">
        <v>6.5</v>
      </c>
      <c r="B18" s="1">
        <v>1.127</v>
      </c>
      <c r="C18" s="1">
        <f t="shared" si="1"/>
        <v>1.125236510593978</v>
      </c>
      <c r="D18" s="14">
        <f t="shared" si="0"/>
        <v>1.1227864861316774</v>
      </c>
      <c r="E18" s="1">
        <f t="shared" si="2"/>
        <v>5.808933327323772</v>
      </c>
      <c r="G18" s="2">
        <v>0.34</v>
      </c>
    </row>
    <row r="19" spans="1:7" ht="15.75">
      <c r="A19" s="1">
        <v>11</v>
      </c>
      <c r="B19" s="1">
        <v>1.1608</v>
      </c>
      <c r="C19" s="1">
        <f t="shared" si="1"/>
        <v>1.1596950789890292</v>
      </c>
      <c r="D19" s="14">
        <f t="shared" si="0"/>
        <v>1.1326868156897307</v>
      </c>
      <c r="E19" s="1">
        <f t="shared" si="2"/>
        <v>9.781787904305672</v>
      </c>
      <c r="G19" s="2" t="s">
        <v>16</v>
      </c>
    </row>
    <row r="20" spans="1:7" ht="15.75">
      <c r="A20" s="1">
        <v>16</v>
      </c>
      <c r="B20" s="1">
        <v>1.1563</v>
      </c>
      <c r="C20" s="1">
        <f t="shared" si="1"/>
        <v>1.1559868061081886</v>
      </c>
      <c r="D20" s="14">
        <f t="shared" si="0"/>
        <v>1.1434486868969436</v>
      </c>
      <c r="E20" s="1">
        <f t="shared" si="2"/>
        <v>14.154524571281826</v>
      </c>
      <c r="G20" s="2">
        <v>153</v>
      </c>
    </row>
    <row r="21" spans="1:5" ht="15.75">
      <c r="A21" s="1">
        <v>22</v>
      </c>
      <c r="B21" s="1">
        <v>1.4221</v>
      </c>
      <c r="C21" s="1">
        <f t="shared" si="1"/>
        <v>1.422876957070439</v>
      </c>
      <c r="D21" s="14">
        <f t="shared" si="0"/>
        <v>1.1560349485445975</v>
      </c>
      <c r="E21" s="1">
        <f t="shared" si="2"/>
        <v>19.344679079632776</v>
      </c>
    </row>
    <row r="22" spans="1:5" ht="15.75">
      <c r="A22" s="1">
        <v>25.5</v>
      </c>
      <c r="B22" s="1">
        <v>1.23</v>
      </c>
      <c r="C22" s="1">
        <f t="shared" si="1"/>
        <v>1.2312583477795</v>
      </c>
      <c r="D22" s="14">
        <f t="shared" si="0"/>
        <v>1.1632134216788867</v>
      </c>
      <c r="E22" s="1">
        <f t="shared" si="2"/>
        <v>22.353585213941635</v>
      </c>
    </row>
    <row r="23" spans="1:5" ht="15.75">
      <c r="A23" s="1">
        <v>30</v>
      </c>
      <c r="B23" s="1">
        <v>1.2066</v>
      </c>
      <c r="C23" s="1">
        <f t="shared" si="1"/>
        <v>1.2085739368525594</v>
      </c>
      <c r="D23" s="14">
        <f t="shared" si="0"/>
        <v>1.1722677648939206</v>
      </c>
      <c r="E23" s="1">
        <f t="shared" si="2"/>
        <v>26.19229863314685</v>
      </c>
    </row>
    <row r="24" spans="1:7" ht="15.75">
      <c r="A24" s="1">
        <v>35</v>
      </c>
      <c r="B24" s="1">
        <v>1.1606</v>
      </c>
      <c r="C24" s="1">
        <f t="shared" si="1"/>
        <v>1.1632890552229775</v>
      </c>
      <c r="D24" s="14">
        <f t="shared" si="0"/>
        <v>1.1820995553893847</v>
      </c>
      <c r="E24" s="1">
        <f t="shared" si="2"/>
        <v>30.422060819592303</v>
      </c>
      <c r="G24" s="13" t="s">
        <v>17</v>
      </c>
    </row>
    <row r="25" spans="1:5" ht="15.75">
      <c r="A25" s="1">
        <v>39.5</v>
      </c>
      <c r="B25" s="1">
        <v>0.9225</v>
      </c>
      <c r="C25" s="1">
        <f t="shared" si="1"/>
        <v>0.9252027915228745</v>
      </c>
      <c r="D25" s="14">
        <f t="shared" si="0"/>
        <v>1.1907449359143265</v>
      </c>
      <c r="E25" s="1">
        <f t="shared" si="2"/>
        <v>34.20120769166749</v>
      </c>
    </row>
    <row r="26" spans="1:9" ht="15.75">
      <c r="A26" s="1">
        <v>44.5</v>
      </c>
      <c r="B26" s="1">
        <v>1.1588</v>
      </c>
      <c r="C26" s="1">
        <f t="shared" si="1"/>
        <v>1.1629842625816196</v>
      </c>
      <c r="D26" s="14">
        <f t="shared" si="0"/>
        <v>1.200128097731123</v>
      </c>
      <c r="E26" s="1">
        <f t="shared" si="2"/>
        <v>38.367429622020296</v>
      </c>
      <c r="G26" s="2" t="s">
        <v>18</v>
      </c>
      <c r="I26" s="1">
        <v>481</v>
      </c>
    </row>
    <row r="27" spans="1:9" ht="15.75">
      <c r="A27" s="1">
        <v>49</v>
      </c>
      <c r="B27" s="1">
        <v>1.0202</v>
      </c>
      <c r="C27" s="1">
        <f t="shared" si="1"/>
        <v>1.0245090809361483</v>
      </c>
      <c r="D27" s="14">
        <f t="shared" si="0"/>
        <v>1.2083751033717955</v>
      </c>
      <c r="E27" s="1">
        <f t="shared" si="2"/>
        <v>42.09143882035896</v>
      </c>
      <c r="G27" s="2" t="s">
        <v>19</v>
      </c>
      <c r="I27" s="1">
        <v>1.8</v>
      </c>
    </row>
    <row r="28" spans="1:9" ht="15.75">
      <c r="A28" s="1">
        <v>54</v>
      </c>
      <c r="B28" s="1">
        <v>1.1746</v>
      </c>
      <c r="C28" s="1">
        <f t="shared" si="1"/>
        <v>1.1803611357252668</v>
      </c>
      <c r="D28" s="14">
        <f t="shared" si="0"/>
        <v>1.217321816087531</v>
      </c>
      <c r="E28" s="1">
        <f t="shared" si="2"/>
        <v>46.19881612512951</v>
      </c>
      <c r="G28" s="2" t="s">
        <v>20</v>
      </c>
      <c r="I28" s="1">
        <f>B3</f>
        <v>13.87</v>
      </c>
    </row>
    <row r="29" spans="1:9" ht="15.75">
      <c r="A29" s="1">
        <v>54</v>
      </c>
      <c r="B29" s="1">
        <v>1.1746</v>
      </c>
      <c r="C29" s="1">
        <f t="shared" si="1"/>
        <v>1.1803611357252668</v>
      </c>
      <c r="D29" s="14">
        <f t="shared" si="0"/>
        <v>1.217321816087531</v>
      </c>
      <c r="E29" s="1">
        <f t="shared" si="2"/>
        <v>46.19881612512951</v>
      </c>
      <c r="G29" s="2" t="s">
        <v>21</v>
      </c>
      <c r="I29" s="1">
        <f>F9/1000</f>
        <v>0.053919009651699455</v>
      </c>
    </row>
    <row r="30" spans="1:9" ht="15.75">
      <c r="A30" s="1">
        <v>58.5</v>
      </c>
      <c r="B30" s="1">
        <v>1.1135</v>
      </c>
      <c r="C30" s="1">
        <f t="shared" si="1"/>
        <v>1.1196439217813428</v>
      </c>
      <c r="D30" s="14">
        <f>$G$16^(1-$G$18*EXP(-A30/$G$20))*0.6^($G$18*EXP(-A30/$G$20))</f>
        <v>1.2251817423150666</v>
      </c>
      <c r="E30" s="1">
        <f t="shared" si="2"/>
        <v>49.87174059386746</v>
      </c>
      <c r="G30" s="2" t="s">
        <v>22</v>
      </c>
      <c r="I30" s="1">
        <v>15</v>
      </c>
    </row>
    <row r="31" spans="1:5" ht="15.75">
      <c r="A31" s="1">
        <v>58.5</v>
      </c>
      <c r="B31" s="1">
        <v>1.1135</v>
      </c>
      <c r="C31" s="1">
        <f aca="true" t="shared" si="3" ref="C31:C46">B31*(1+($I$26+$I$27*A31)/(1282900)+($I$28+A31*$I$29-$I$30)/400)</f>
        <v>1.1196439217813428</v>
      </c>
      <c r="D31" s="14">
        <f>$G$16^(1-$G$18*EXP(-A31/$G$20))*0.6^($G$18*EXP(-A31/$G$20))</f>
        <v>1.2251817423150666</v>
      </c>
      <c r="E31" s="1">
        <f t="shared" si="2"/>
        <v>49.87174059386746</v>
      </c>
    </row>
    <row r="32" spans="1:5" ht="15.75">
      <c r="A32" s="1">
        <v>63.5</v>
      </c>
      <c r="B32" s="1">
        <v>1.1487</v>
      </c>
      <c r="C32" s="1">
        <f t="shared" si="3"/>
        <v>1.1558204117654496</v>
      </c>
      <c r="D32" s="14">
        <f aca="true" t="shared" si="4" ref="D32:D64">$G$16^(1-$G$18*EXP(-A32/$G$20))*0.6^($G$18*EXP(-A32/$G$20))</f>
        <v>1.2337048837052036</v>
      </c>
      <c r="E32" s="1">
        <f aca="true" t="shared" si="5" ref="E32:E64">E31+(A32-A31)/D32</f>
        <v>53.92457370334128</v>
      </c>
    </row>
    <row r="33" spans="1:5" ht="15.75">
      <c r="A33" s="1">
        <v>68</v>
      </c>
      <c r="B33" s="1">
        <v>1.1269</v>
      </c>
      <c r="C33" s="1">
        <f t="shared" si="3"/>
        <v>1.134575960797023</v>
      </c>
      <c r="D33" s="14">
        <f t="shared" si="4"/>
        <v>1.241189579031081</v>
      </c>
      <c r="E33" s="1">
        <f t="shared" si="5"/>
        <v>57.55012782982119</v>
      </c>
    </row>
    <row r="34" spans="1:5" ht="15.75">
      <c r="A34" s="1">
        <v>73</v>
      </c>
      <c r="B34" s="1">
        <v>1.2941</v>
      </c>
      <c r="C34" s="1">
        <f t="shared" si="3"/>
        <v>1.303796141633315</v>
      </c>
      <c r="D34" s="14">
        <f t="shared" si="4"/>
        <v>1.249302562101056</v>
      </c>
      <c r="E34" s="1">
        <f t="shared" si="5"/>
        <v>61.55236087702721</v>
      </c>
    </row>
    <row r="35" spans="1:5" ht="15.75">
      <c r="A35" s="1">
        <v>77.5</v>
      </c>
      <c r="B35" s="1">
        <v>1.3245</v>
      </c>
      <c r="C35" s="1">
        <f t="shared" si="3"/>
        <v>1.3352357055190827</v>
      </c>
      <c r="D35" s="14">
        <f t="shared" si="4"/>
        <v>1.2564242891853796</v>
      </c>
      <c r="E35" s="1">
        <f t="shared" si="5"/>
        <v>65.1339535274826</v>
      </c>
    </row>
    <row r="36" spans="1:5" ht="15.75">
      <c r="A36" s="1">
        <v>82.5</v>
      </c>
      <c r="B36" s="1">
        <v>1.1177</v>
      </c>
      <c r="C36" s="1">
        <f t="shared" si="3"/>
        <v>1.1275206497098467</v>
      </c>
      <c r="D36" s="14">
        <f t="shared" si="4"/>
        <v>1.2641409162722754</v>
      </c>
      <c r="E36" s="1">
        <f t="shared" si="5"/>
        <v>69.08920878078466</v>
      </c>
    </row>
    <row r="37" spans="1:5" ht="15.75">
      <c r="A37" s="1">
        <v>87</v>
      </c>
      <c r="B37" s="1">
        <v>1.229</v>
      </c>
      <c r="C37" s="1">
        <f t="shared" si="3"/>
        <v>1.24055184242709</v>
      </c>
      <c r="D37" s="14">
        <f t="shared" si="4"/>
        <v>1.2709122279966854</v>
      </c>
      <c r="E37" s="1">
        <f t="shared" si="5"/>
        <v>72.62997257302015</v>
      </c>
    </row>
    <row r="38" spans="1:5" ht="15.75">
      <c r="A38" s="1">
        <v>92</v>
      </c>
      <c r="B38" s="1">
        <v>1.1864</v>
      </c>
      <c r="C38" s="1">
        <f t="shared" si="3"/>
        <v>1.1983593706176268</v>
      </c>
      <c r="D38" s="14">
        <f t="shared" si="4"/>
        <v>1.2782465610301168</v>
      </c>
      <c r="E38" s="1">
        <f t="shared" si="5"/>
        <v>76.54158098444478</v>
      </c>
    </row>
    <row r="39" spans="1:5" ht="15.75">
      <c r="A39" s="1">
        <v>96.5</v>
      </c>
      <c r="B39" s="1">
        <v>1.4733</v>
      </c>
      <c r="C39" s="1">
        <f t="shared" si="3"/>
        <v>1.4890544230391025</v>
      </c>
      <c r="D39" s="14">
        <f t="shared" si="4"/>
        <v>1.2846801906744674</v>
      </c>
      <c r="E39" s="1">
        <f t="shared" si="5"/>
        <v>80.04439828688754</v>
      </c>
    </row>
    <row r="40" spans="1:5" ht="15.75">
      <c r="A40" s="1">
        <v>100.6</v>
      </c>
      <c r="B40" s="1">
        <v>1.1851</v>
      </c>
      <c r="C40" s="1">
        <f t="shared" si="3"/>
        <v>1.1984344035142707</v>
      </c>
      <c r="D40" s="14">
        <f t="shared" si="4"/>
        <v>1.290406501729918</v>
      </c>
      <c r="E40" s="1">
        <f t="shared" si="5"/>
        <v>83.22169163941138</v>
      </c>
    </row>
    <row r="41" spans="1:5" ht="15.75">
      <c r="A41" s="1">
        <v>105.1</v>
      </c>
      <c r="B41" s="1">
        <v>1.224</v>
      </c>
      <c r="C41" s="1">
        <f t="shared" si="3"/>
        <v>1.2385222879775892</v>
      </c>
      <c r="D41" s="14">
        <f t="shared" si="4"/>
        <v>1.2965454928544022</v>
      </c>
      <c r="E41" s="1">
        <f t="shared" si="5"/>
        <v>86.69245300089129</v>
      </c>
    </row>
    <row r="42" spans="1:5" ht="15.75">
      <c r="A42" s="1">
        <v>110.1</v>
      </c>
      <c r="B42" s="1">
        <v>2.0738</v>
      </c>
      <c r="C42" s="1">
        <f t="shared" si="3"/>
        <v>2.099817101234002</v>
      </c>
      <c r="D42" s="14">
        <f t="shared" si="4"/>
        <v>1.3031908139158672</v>
      </c>
      <c r="E42" s="1">
        <f t="shared" si="5"/>
        <v>90.52918968335443</v>
      </c>
    </row>
    <row r="43" spans="1:5" ht="15.75">
      <c r="A43" s="1">
        <v>114.6</v>
      </c>
      <c r="B43" s="1">
        <v>1.2322</v>
      </c>
      <c r="C43" s="1">
        <f t="shared" si="3"/>
        <v>1.2484139283638247</v>
      </c>
      <c r="D43" s="14">
        <f t="shared" si="4"/>
        <v>1.3090165443093542</v>
      </c>
      <c r="E43" s="1">
        <f t="shared" si="5"/>
        <v>93.96688496655212</v>
      </c>
    </row>
    <row r="44" spans="1:5" ht="15.75">
      <c r="A44" s="1">
        <v>117.1</v>
      </c>
      <c r="B44" s="1">
        <v>1.2807</v>
      </c>
      <c r="C44" s="1">
        <f t="shared" si="3"/>
        <v>1.2979881968405942</v>
      </c>
      <c r="D44" s="14">
        <f t="shared" si="4"/>
        <v>1.312190686885753</v>
      </c>
      <c r="E44" s="1">
        <f t="shared" si="5"/>
        <v>95.87209586690784</v>
      </c>
    </row>
    <row r="45" spans="1:5" ht="15.75">
      <c r="A45" s="1">
        <v>121.6</v>
      </c>
      <c r="B45" s="1">
        <v>1.371</v>
      </c>
      <c r="C45" s="1">
        <f t="shared" si="3"/>
        <v>1.3903474480551148</v>
      </c>
      <c r="D45" s="14">
        <f t="shared" si="4"/>
        <v>1.3177937600662966</v>
      </c>
      <c r="E45" s="1">
        <f t="shared" si="5"/>
        <v>99.28689424914757</v>
      </c>
    </row>
    <row r="46" spans="1:5" ht="15.75">
      <c r="A46" s="1">
        <v>126.6</v>
      </c>
      <c r="B46" s="1">
        <v>1.1428</v>
      </c>
      <c r="C46" s="1">
        <f t="shared" si="3"/>
        <v>1.1597053571580394</v>
      </c>
      <c r="D46" s="14">
        <f t="shared" si="4"/>
        <v>1.323855906101948</v>
      </c>
      <c r="E46" s="1">
        <f t="shared" si="5"/>
        <v>103.06374033711974</v>
      </c>
    </row>
    <row r="47" spans="1:5" ht="15.75">
      <c r="A47" s="1">
        <v>131.1</v>
      </c>
      <c r="B47" s="1">
        <v>1.3231</v>
      </c>
      <c r="C47" s="1">
        <f aca="true" t="shared" si="6" ref="C47:C62">B47*(1+($I$26+$I$27*A47)/(1282900)+($I$28+A47*$I$29-$I$30)/400)</f>
        <v>1.3434834534592863</v>
      </c>
      <c r="D47" s="14">
        <f t="shared" si="4"/>
        <v>1.3291677869232659</v>
      </c>
      <c r="E47" s="1">
        <f t="shared" si="5"/>
        <v>106.44931742097047</v>
      </c>
    </row>
    <row r="48" spans="1:5" ht="15.75">
      <c r="A48" s="1">
        <v>135.6</v>
      </c>
      <c r="B48" s="1">
        <v>1.2311</v>
      </c>
      <c r="C48" s="1">
        <f t="shared" si="6"/>
        <v>1.2508206616020576</v>
      </c>
      <c r="D48" s="14">
        <f t="shared" si="4"/>
        <v>1.3343461062303195</v>
      </c>
      <c r="E48" s="1">
        <f t="shared" si="5"/>
        <v>109.82175578534132</v>
      </c>
    </row>
    <row r="49" spans="1:5" ht="15.75">
      <c r="A49" s="1">
        <v>140.1</v>
      </c>
      <c r="B49" s="1">
        <v>1.5684</v>
      </c>
      <c r="C49" s="1">
        <f t="shared" si="6"/>
        <v>1.5944850566416262</v>
      </c>
      <c r="D49" s="14">
        <f t="shared" si="4"/>
        <v>1.3393936449264985</v>
      </c>
      <c r="E49" s="1">
        <f t="shared" si="5"/>
        <v>113.18148503076935</v>
      </c>
    </row>
    <row r="50" spans="1:5" ht="15.75">
      <c r="A50" s="1">
        <v>145.1</v>
      </c>
      <c r="B50" s="1">
        <v>1.3283</v>
      </c>
      <c r="C50" s="1">
        <f t="shared" si="6"/>
        <v>1.3512963772846924</v>
      </c>
      <c r="D50" s="14">
        <f t="shared" si="4"/>
        <v>1.3448519883972565</v>
      </c>
      <c r="E50" s="1">
        <f t="shared" si="5"/>
        <v>116.89936628695042</v>
      </c>
    </row>
    <row r="51" spans="1:5" ht="15.75">
      <c r="A51" s="1">
        <v>149.6</v>
      </c>
      <c r="B51" s="1">
        <v>1.138</v>
      </c>
      <c r="C51" s="1">
        <f t="shared" si="6"/>
        <v>1.158399265488954</v>
      </c>
      <c r="D51" s="14">
        <f t="shared" si="4"/>
        <v>1.3496324547715883</v>
      </c>
      <c r="E51" s="1">
        <f t="shared" si="5"/>
        <v>120.23360738651081</v>
      </c>
    </row>
    <row r="52" spans="1:5" ht="15.75">
      <c r="A52" s="1">
        <v>153.5</v>
      </c>
      <c r="B52" s="1">
        <v>1.67</v>
      </c>
      <c r="C52" s="1">
        <f t="shared" si="6"/>
        <v>1.7008227276990913</v>
      </c>
      <c r="D52" s="14">
        <f t="shared" si="4"/>
        <v>1.3536765073285846</v>
      </c>
      <c r="E52" s="1">
        <f t="shared" si="5"/>
        <v>123.11465021977713</v>
      </c>
    </row>
    <row r="53" spans="1:5" ht="15.75">
      <c r="A53" s="1">
        <v>155</v>
      </c>
      <c r="B53" s="1">
        <v>1.311</v>
      </c>
      <c r="C53" s="1">
        <f t="shared" si="6"/>
        <v>1.3354646025505952</v>
      </c>
      <c r="D53" s="14">
        <f t="shared" si="4"/>
        <v>1.3552078220545587</v>
      </c>
      <c r="E53" s="1">
        <f t="shared" si="5"/>
        <v>124.22149152897643</v>
      </c>
    </row>
    <row r="54" spans="1:5" ht="15.75">
      <c r="A54" s="1">
        <v>158.09</v>
      </c>
      <c r="B54" s="1">
        <v>1.3488</v>
      </c>
      <c r="C54" s="1">
        <f t="shared" si="6"/>
        <v>1.3745376450117623</v>
      </c>
      <c r="D54" s="14">
        <f t="shared" si="4"/>
        <v>1.358320732986701</v>
      </c>
      <c r="E54" s="1">
        <f t="shared" si="5"/>
        <v>126.49635925716434</v>
      </c>
    </row>
    <row r="55" spans="1:5" ht="15.75">
      <c r="A55" s="1">
        <v>161.09</v>
      </c>
      <c r="B55" s="1">
        <v>1.3004</v>
      </c>
      <c r="C55" s="1">
        <f t="shared" si="6"/>
        <v>1.3257454275931047</v>
      </c>
      <c r="D55" s="14">
        <f t="shared" si="4"/>
        <v>1.361290060568818</v>
      </c>
      <c r="E55" s="1">
        <f t="shared" si="5"/>
        <v>128.70015115052942</v>
      </c>
    </row>
    <row r="56" spans="1:5" ht="15.75">
      <c r="A56" s="1">
        <v>164.5</v>
      </c>
      <c r="B56" s="1">
        <v>1.4079</v>
      </c>
      <c r="C56" s="1">
        <f t="shared" si="6"/>
        <v>1.4359945455547114</v>
      </c>
      <c r="D56" s="14">
        <f t="shared" si="4"/>
        <v>1.364602880191679</v>
      </c>
      <c r="E56" s="1">
        <f t="shared" si="5"/>
        <v>131.19904665302244</v>
      </c>
    </row>
    <row r="57" spans="1:5" ht="15.75">
      <c r="A57" s="1">
        <v>169</v>
      </c>
      <c r="B57" s="1">
        <v>1.1264</v>
      </c>
      <c r="C57" s="1">
        <f t="shared" si="6"/>
        <v>1.1495676064155838</v>
      </c>
      <c r="D57" s="14">
        <f t="shared" si="4"/>
        <v>1.3688749943309577</v>
      </c>
      <c r="E57" s="1">
        <f t="shared" si="5"/>
        <v>134.48641768298225</v>
      </c>
    </row>
    <row r="58" spans="1:5" ht="15.75">
      <c r="A58" s="1">
        <v>172.5</v>
      </c>
      <c r="B58" s="1">
        <v>1.2991</v>
      </c>
      <c r="C58" s="1">
        <f t="shared" si="6"/>
        <v>1.3264389547478201</v>
      </c>
      <c r="D58" s="14">
        <f t="shared" si="4"/>
        <v>1.3721208638430715</v>
      </c>
      <c r="E58" s="1">
        <f t="shared" si="5"/>
        <v>137.03721338344053</v>
      </c>
    </row>
    <row r="59" spans="1:5" ht="15.75">
      <c r="A59" s="1">
        <v>175.4</v>
      </c>
      <c r="B59" s="1">
        <v>1.2803</v>
      </c>
      <c r="C59" s="1">
        <f t="shared" si="6"/>
        <v>1.307749012603783</v>
      </c>
      <c r="D59" s="14">
        <f t="shared" si="4"/>
        <v>1.3747602705458748</v>
      </c>
      <c r="E59" s="1">
        <f t="shared" si="5"/>
        <v>139.14667207389897</v>
      </c>
    </row>
    <row r="60" spans="1:5" ht="15.75">
      <c r="A60" s="1">
        <v>178.5</v>
      </c>
      <c r="B60" s="1">
        <v>1.503</v>
      </c>
      <c r="C60" s="1">
        <f t="shared" si="6"/>
        <v>1.5358581922974344</v>
      </c>
      <c r="D60" s="14">
        <f t="shared" si="4"/>
        <v>1.3775323781940503</v>
      </c>
      <c r="E60" s="1">
        <f t="shared" si="5"/>
        <v>141.39707289864336</v>
      </c>
    </row>
    <row r="61" spans="1:5" ht="15.75">
      <c r="A61" s="1">
        <v>183</v>
      </c>
      <c r="B61" s="1">
        <v>1.4224</v>
      </c>
      <c r="C61" s="1">
        <f t="shared" si="6"/>
        <v>1.4543679289805318</v>
      </c>
      <c r="D61" s="14">
        <f t="shared" si="4"/>
        <v>1.3814673319607198</v>
      </c>
      <c r="E61" s="1">
        <f t="shared" si="5"/>
        <v>144.65447891606482</v>
      </c>
    </row>
    <row r="62" spans="1:5" ht="15.75">
      <c r="A62" s="1">
        <v>188</v>
      </c>
      <c r="B62" s="1">
        <v>1.2672</v>
      </c>
      <c r="C62" s="1">
        <f t="shared" si="6"/>
        <v>1.2965428317103578</v>
      </c>
      <c r="D62" s="14">
        <f t="shared" si="4"/>
        <v>1.3857184622470544</v>
      </c>
      <c r="E62" s="1">
        <f t="shared" si="5"/>
        <v>148.26271546354656</v>
      </c>
    </row>
    <row r="63" spans="1:5" ht="15.75">
      <c r="A63" s="1">
        <v>194</v>
      </c>
      <c r="B63" s="1">
        <v>1.4369</v>
      </c>
      <c r="C63" s="1">
        <f>B63*(1+($I$26+$I$27*A63)/(1282900)+($I$28+A63*$I$29-$I$30)/400)</f>
        <v>1.4713465842603712</v>
      </c>
      <c r="D63" s="14">
        <f t="shared" si="4"/>
        <v>1.3906561303769365</v>
      </c>
      <c r="E63" s="1">
        <f t="shared" si="5"/>
        <v>152.57722562097396</v>
      </c>
    </row>
    <row r="64" spans="1:5" ht="15.75">
      <c r="A64" s="1">
        <v>198</v>
      </c>
      <c r="B64" s="1">
        <v>1.1109</v>
      </c>
      <c r="C64" s="1">
        <f>B64*(1+($I$26+$I$27*A64)/(1282900)+($I$28+A64*$I$29-$I$30)/400)</f>
        <v>1.1381366570115004</v>
      </c>
      <c r="D64" s="14">
        <f t="shared" si="4"/>
        <v>1.393851294224537</v>
      </c>
      <c r="E64" s="1">
        <f t="shared" si="5"/>
        <v>155.44697221200136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13.87</v>
      </c>
      <c r="C3" s="1">
        <v>0</v>
      </c>
      <c r="F3" s="4">
        <f>1000*1/SLOPE(C3:C9,B3:B9)</f>
        <v>22.17230769230793</v>
      </c>
      <c r="G3" s="1" t="e">
        <f>INTERCEPT(B4:B9,A4:A9)</f>
        <v>#DIV/0!</v>
      </c>
    </row>
    <row r="4" spans="1:9" ht="15.75">
      <c r="A4" s="1">
        <v>65</v>
      </c>
      <c r="B4" s="1">
        <v>15.071</v>
      </c>
      <c r="C4" s="1">
        <f>A4/1.2</f>
        <v>54.16666666666667</v>
      </c>
      <c r="E4" s="5">
        <f>1000*1/SLOPE(C3:C4,B3:B4)</f>
        <v>22.17230769230793</v>
      </c>
      <c r="F4" s="5" t="s">
        <v>7</v>
      </c>
      <c r="I4" s="6" t="e">
        <f>SLOPE(E4:E9,A4:A9)*1000</f>
        <v>#DIV/0!</v>
      </c>
    </row>
    <row r="5" spans="6:9" ht="15.75">
      <c r="F5" s="7">
        <f>CORREL(C3:C9,B3:B9)</f>
        <v>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1000*SLOPE(B3:B9,A3:A9)</f>
        <v>18.47692307692309</v>
      </c>
    </row>
    <row r="10" ht="15.75">
      <c r="F10" s="5" t="s">
        <v>9</v>
      </c>
    </row>
    <row r="11" ht="15.75">
      <c r="F11" s="7">
        <f>CORREL(B3:B9,A3:A9)</f>
        <v>1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8" ht="15.75">
      <c r="A14" s="12">
        <v>0</v>
      </c>
      <c r="C14" s="11"/>
      <c r="D14" s="14">
        <f>G$16+G$18*A14</f>
        <v>1.2002972710265805</v>
      </c>
      <c r="E14" s="1">
        <v>0</v>
      </c>
      <c r="G14" s="2" t="s">
        <v>23</v>
      </c>
      <c r="H14" s="2" t="s">
        <v>24</v>
      </c>
    </row>
    <row r="15" spans="1:8" ht="15.75">
      <c r="A15" s="1">
        <v>2.5</v>
      </c>
      <c r="B15" s="1">
        <v>1.2</v>
      </c>
      <c r="C15" s="1">
        <f aca="true" t="shared" si="0" ref="C15:C41">B15*(1+($I$26+$I$27*A15)/(1282900)+($I$28+A15*$I$29-$I$30)/400)</f>
        <v>1.2004400571631582</v>
      </c>
      <c r="D15" s="14">
        <f>C15</f>
        <v>1.2004400571631582</v>
      </c>
      <c r="E15" s="1">
        <f>E14+(A15-A14)/D15</f>
        <v>2.082569625265522</v>
      </c>
      <c r="G15" s="2" t="s">
        <v>14</v>
      </c>
      <c r="H15" s="2" t="s">
        <v>14</v>
      </c>
    </row>
    <row r="16" spans="1:8" ht="15.75">
      <c r="A16" s="12">
        <v>5</v>
      </c>
      <c r="B16" s="1">
        <v>1.2</v>
      </c>
      <c r="C16" s="1">
        <f t="shared" si="0"/>
        <v>1.2005828432997356</v>
      </c>
      <c r="D16" s="14">
        <f aca="true" t="shared" si="1" ref="D16:D41">C16</f>
        <v>1.2005828432997356</v>
      </c>
      <c r="E16" s="1">
        <f aca="true" t="shared" si="2" ref="E16:E31">E15+(A16-A15)/D16</f>
        <v>4.164891569104806</v>
      </c>
      <c r="G16" s="1">
        <f>INTERCEPT(C14:C33,A14:A33)</f>
        <v>1.2002972710265805</v>
      </c>
      <c r="H16" s="1">
        <f>INTERCEPT(C34:C41,A34:A41)</f>
        <v>1.4003468161976829</v>
      </c>
    </row>
    <row r="17" spans="1:8" ht="15.75">
      <c r="A17" s="1">
        <v>7.5</v>
      </c>
      <c r="B17" s="1">
        <v>1.2</v>
      </c>
      <c r="C17" s="1">
        <f t="shared" si="0"/>
        <v>1.2007256294363133</v>
      </c>
      <c r="D17" s="14">
        <f t="shared" si="1"/>
        <v>1.2007256294363133</v>
      </c>
      <c r="E17" s="1">
        <f t="shared" si="2"/>
        <v>6.246965890424688</v>
      </c>
      <c r="G17" s="2" t="s">
        <v>15</v>
      </c>
      <c r="H17" s="2" t="s">
        <v>15</v>
      </c>
    </row>
    <row r="18" spans="1:8" ht="15.75">
      <c r="A18" s="12">
        <v>10</v>
      </c>
      <c r="B18" s="1">
        <v>1.2</v>
      </c>
      <c r="C18" s="1">
        <f t="shared" si="0"/>
        <v>1.2008684155728908</v>
      </c>
      <c r="D18" s="14">
        <f t="shared" si="1"/>
        <v>1.2008684155728908</v>
      </c>
      <c r="E18" s="1">
        <f t="shared" si="2"/>
        <v>8.328792648110992</v>
      </c>
      <c r="G18" s="17">
        <f>SLOPE(C14:C33,A14:A33)</f>
        <v>5.711445463103236E-05</v>
      </c>
      <c r="H18" s="17">
        <f>SLOPE(C34:C41,A34:A41)</f>
        <v>6.663353040277712E-05</v>
      </c>
    </row>
    <row r="19" spans="1:5" ht="15.75">
      <c r="A19" s="1">
        <v>12.5</v>
      </c>
      <c r="B19" s="1">
        <v>1.2</v>
      </c>
      <c r="C19" s="1">
        <f t="shared" si="0"/>
        <v>1.2010112017094683</v>
      </c>
      <c r="D19" s="14">
        <f t="shared" si="1"/>
        <v>1.2010112017094683</v>
      </c>
      <c r="E19" s="1">
        <f t="shared" si="2"/>
        <v>10.410371901028538</v>
      </c>
    </row>
    <row r="20" spans="1:5" ht="15.75">
      <c r="A20" s="12">
        <v>15</v>
      </c>
      <c r="B20" s="1">
        <v>1.2</v>
      </c>
      <c r="C20" s="1">
        <f t="shared" si="0"/>
        <v>1.2011539878460458</v>
      </c>
      <c r="D20" s="14">
        <f t="shared" si="1"/>
        <v>1.2011539878460458</v>
      </c>
      <c r="E20" s="1">
        <f t="shared" si="2"/>
        <v>12.491703708021157</v>
      </c>
    </row>
    <row r="21" spans="1:5" ht="15.75">
      <c r="A21" s="1">
        <v>17.5</v>
      </c>
      <c r="B21" s="1">
        <v>1.2</v>
      </c>
      <c r="C21" s="1">
        <f t="shared" si="0"/>
        <v>1.2012967739826232</v>
      </c>
      <c r="D21" s="14">
        <f t="shared" si="1"/>
        <v>1.2012967739826232</v>
      </c>
      <c r="E21" s="1">
        <f t="shared" si="2"/>
        <v>14.572788127911693</v>
      </c>
    </row>
    <row r="22" spans="1:5" ht="15.75">
      <c r="A22" s="12">
        <v>20</v>
      </c>
      <c r="B22" s="1">
        <v>1.2</v>
      </c>
      <c r="C22" s="1">
        <f t="shared" si="0"/>
        <v>1.2014395601192012</v>
      </c>
      <c r="D22" s="14">
        <f t="shared" si="1"/>
        <v>1.2014395601192012</v>
      </c>
      <c r="E22" s="1">
        <f t="shared" si="2"/>
        <v>16.65362521950202</v>
      </c>
    </row>
    <row r="23" spans="1:5" ht="15.75">
      <c r="A23" s="1">
        <v>22.5</v>
      </c>
      <c r="B23" s="1">
        <v>1.2</v>
      </c>
      <c r="C23" s="1">
        <f t="shared" si="0"/>
        <v>1.2015823462557786</v>
      </c>
      <c r="D23" s="14">
        <f t="shared" si="1"/>
        <v>1.2015823462557786</v>
      </c>
      <c r="E23" s="1">
        <f t="shared" si="2"/>
        <v>18.734215041573048</v>
      </c>
    </row>
    <row r="24" spans="1:7" ht="15.75">
      <c r="A24" s="12">
        <v>25</v>
      </c>
      <c r="B24" s="1">
        <v>1.2</v>
      </c>
      <c r="C24" s="1">
        <f t="shared" si="0"/>
        <v>1.2017251323923561</v>
      </c>
      <c r="D24" s="14">
        <f t="shared" si="1"/>
        <v>1.2017251323923561</v>
      </c>
      <c r="E24" s="1">
        <f t="shared" si="2"/>
        <v>20.814557652884737</v>
      </c>
      <c r="G24" s="13" t="s">
        <v>17</v>
      </c>
    </row>
    <row r="25" spans="1:5" ht="15.75">
      <c r="A25" s="1">
        <v>27.5</v>
      </c>
      <c r="B25" s="1">
        <v>1.2</v>
      </c>
      <c r="C25" s="1">
        <f t="shared" si="0"/>
        <v>1.2018679185289338</v>
      </c>
      <c r="D25" s="14">
        <f t="shared" si="1"/>
        <v>1.2018679185289338</v>
      </c>
      <c r="E25" s="1">
        <f t="shared" si="2"/>
        <v>22.8946531121761</v>
      </c>
    </row>
    <row r="26" spans="1:9" ht="15.75">
      <c r="A26" s="12">
        <v>30</v>
      </c>
      <c r="B26" s="1">
        <v>1.2</v>
      </c>
      <c r="C26" s="1">
        <f t="shared" si="0"/>
        <v>1.2020107046655113</v>
      </c>
      <c r="D26" s="14">
        <f t="shared" si="1"/>
        <v>1.2020107046655113</v>
      </c>
      <c r="E26" s="1">
        <f t="shared" si="2"/>
        <v>24.974501478165227</v>
      </c>
      <c r="G26" s="2" t="s">
        <v>18</v>
      </c>
      <c r="I26" s="1">
        <v>3942</v>
      </c>
    </row>
    <row r="27" spans="1:9" ht="15.75">
      <c r="A27" s="1">
        <v>32.5</v>
      </c>
      <c r="B27" s="1">
        <v>1.2</v>
      </c>
      <c r="C27" s="1">
        <f t="shared" si="0"/>
        <v>1.202153490802089</v>
      </c>
      <c r="D27" s="14">
        <f t="shared" si="1"/>
        <v>1.202153490802089</v>
      </c>
      <c r="E27" s="1">
        <f t="shared" si="2"/>
        <v>27.05410280954927</v>
      </c>
      <c r="G27" s="2" t="s">
        <v>19</v>
      </c>
      <c r="I27" s="1">
        <v>1.8</v>
      </c>
    </row>
    <row r="28" spans="1:9" ht="15.75">
      <c r="A28" s="12">
        <v>35</v>
      </c>
      <c r="B28" s="1">
        <v>1.2</v>
      </c>
      <c r="C28" s="1">
        <f t="shared" si="0"/>
        <v>1.2022962769386665</v>
      </c>
      <c r="D28" s="14">
        <f t="shared" si="1"/>
        <v>1.2022962769386665</v>
      </c>
      <c r="E28" s="1">
        <f t="shared" si="2"/>
        <v>29.13345716500448</v>
      </c>
      <c r="G28" s="2" t="s">
        <v>20</v>
      </c>
      <c r="I28" s="1">
        <f>B3</f>
        <v>13.87</v>
      </c>
    </row>
    <row r="29" spans="1:9" ht="15.75">
      <c r="A29" s="1">
        <v>37.5</v>
      </c>
      <c r="B29" s="1">
        <v>1.2</v>
      </c>
      <c r="C29" s="1">
        <f t="shared" si="0"/>
        <v>1.2024390630752444</v>
      </c>
      <c r="D29" s="14">
        <f t="shared" si="1"/>
        <v>1.2024390630752444</v>
      </c>
      <c r="E29" s="1">
        <f t="shared" si="2"/>
        <v>31.212564603186202</v>
      </c>
      <c r="G29" s="2" t="s">
        <v>21</v>
      </c>
      <c r="I29" s="1">
        <f>F9/1000</f>
        <v>0.01847692307692309</v>
      </c>
    </row>
    <row r="30" spans="1:9" ht="15.75">
      <c r="A30" s="12">
        <v>40</v>
      </c>
      <c r="B30" s="1">
        <v>1.2</v>
      </c>
      <c r="C30" s="1">
        <f t="shared" si="0"/>
        <v>1.2025818492118219</v>
      </c>
      <c r="D30" s="14">
        <f t="shared" si="1"/>
        <v>1.2025818492118219</v>
      </c>
      <c r="E30" s="1">
        <f t="shared" si="2"/>
        <v>33.29142518272889</v>
      </c>
      <c r="G30" s="2" t="s">
        <v>22</v>
      </c>
      <c r="I30" s="1">
        <v>15</v>
      </c>
    </row>
    <row r="31" spans="1:5" ht="15.75">
      <c r="A31" s="1">
        <v>42.5</v>
      </c>
      <c r="B31" s="1">
        <v>1.2</v>
      </c>
      <c r="C31" s="1">
        <f t="shared" si="0"/>
        <v>1.2027246353483994</v>
      </c>
      <c r="D31" s="14">
        <f t="shared" si="1"/>
        <v>1.2027246353483994</v>
      </c>
      <c r="E31" s="1">
        <f t="shared" si="2"/>
        <v>35.3700389622461</v>
      </c>
    </row>
    <row r="32" spans="1:5" ht="15.75">
      <c r="A32" s="12">
        <v>45</v>
      </c>
      <c r="B32" s="1">
        <v>1.2</v>
      </c>
      <c r="C32" s="1">
        <f t="shared" si="0"/>
        <v>1.202867421484977</v>
      </c>
      <c r="D32" s="14">
        <f t="shared" si="1"/>
        <v>1.202867421484977</v>
      </c>
      <c r="E32" s="1">
        <f>E31+(A32-A31)/D32</f>
        <v>37.448406000330536</v>
      </c>
    </row>
    <row r="33" spans="1:5" ht="15.75">
      <c r="A33" s="1">
        <v>47.5</v>
      </c>
      <c r="B33" s="1">
        <v>1.2</v>
      </c>
      <c r="C33" s="1">
        <f t="shared" si="0"/>
        <v>1.2030102076215543</v>
      </c>
      <c r="D33" s="14">
        <f t="shared" si="1"/>
        <v>1.2030102076215543</v>
      </c>
      <c r="E33" s="1">
        <f>E32+(A33-A32)/D33</f>
        <v>39.52652635555403</v>
      </c>
    </row>
    <row r="34" spans="1:5" ht="15.75">
      <c r="A34" s="12">
        <v>50</v>
      </c>
      <c r="B34" s="1">
        <v>1.4</v>
      </c>
      <c r="C34" s="1">
        <f t="shared" si="0"/>
        <v>1.4036784927178205</v>
      </c>
      <c r="D34" s="14">
        <f t="shared" si="1"/>
        <v>1.4036784927178205</v>
      </c>
      <c r="E34" s="1">
        <f aca="true" t="shared" si="3" ref="E34:E41">E33+(A34-A33)/D34</f>
        <v>41.30756098205135</v>
      </c>
    </row>
    <row r="35" spans="1:5" ht="15.75">
      <c r="A35" s="1">
        <v>52.5</v>
      </c>
      <c r="B35" s="1">
        <v>1.4</v>
      </c>
      <c r="C35" s="1">
        <f t="shared" si="0"/>
        <v>1.4038450765438277</v>
      </c>
      <c r="D35" s="14">
        <f t="shared" si="1"/>
        <v>1.4038450765438277</v>
      </c>
      <c r="E35" s="1">
        <f t="shared" si="3"/>
        <v>43.08838426645167</v>
      </c>
    </row>
    <row r="36" spans="1:5" ht="15.75">
      <c r="A36" s="12">
        <v>55</v>
      </c>
      <c r="B36" s="1">
        <v>1.4</v>
      </c>
      <c r="C36" s="1">
        <f t="shared" si="0"/>
        <v>1.4040116603698352</v>
      </c>
      <c r="D36" s="14">
        <f t="shared" si="1"/>
        <v>1.4040116603698352</v>
      </c>
      <c r="E36" s="1">
        <f t="shared" si="3"/>
        <v>44.868996258905824</v>
      </c>
    </row>
    <row r="37" spans="1:5" ht="15.75">
      <c r="A37" s="1">
        <v>57.5</v>
      </c>
      <c r="B37" s="1">
        <v>1.4</v>
      </c>
      <c r="C37" s="1">
        <f t="shared" si="0"/>
        <v>1.4041782441958424</v>
      </c>
      <c r="D37" s="14">
        <f t="shared" si="1"/>
        <v>1.4041782441958424</v>
      </c>
      <c r="E37" s="1">
        <f t="shared" si="3"/>
        <v>46.649397009546796</v>
      </c>
    </row>
    <row r="38" spans="1:5" ht="15.75">
      <c r="A38" s="12">
        <v>60</v>
      </c>
      <c r="B38" s="1">
        <v>1.4</v>
      </c>
      <c r="C38" s="1">
        <f t="shared" si="0"/>
        <v>1.4043448280218493</v>
      </c>
      <c r="D38" s="14">
        <f t="shared" si="1"/>
        <v>1.4043448280218493</v>
      </c>
      <c r="E38" s="1">
        <f t="shared" si="3"/>
        <v>48.429586568489725</v>
      </c>
    </row>
    <row r="39" spans="1:5" ht="15.75">
      <c r="A39" s="1">
        <v>62.5</v>
      </c>
      <c r="B39" s="1">
        <v>1.4</v>
      </c>
      <c r="C39" s="1">
        <f t="shared" si="0"/>
        <v>1.4045114118478566</v>
      </c>
      <c r="D39" s="14">
        <f t="shared" si="1"/>
        <v>1.4045114118478566</v>
      </c>
      <c r="E39" s="1">
        <f t="shared" si="3"/>
        <v>50.20956498583192</v>
      </c>
    </row>
    <row r="40" spans="1:5" ht="15.75">
      <c r="A40" s="12">
        <v>65</v>
      </c>
      <c r="B40" s="1">
        <v>1.4</v>
      </c>
      <c r="C40" s="1">
        <f t="shared" si="0"/>
        <v>1.4046779956738638</v>
      </c>
      <c r="D40" s="14">
        <f t="shared" si="1"/>
        <v>1.4046779956738638</v>
      </c>
      <c r="E40" s="1">
        <f t="shared" si="3"/>
        <v>51.989332311652866</v>
      </c>
    </row>
    <row r="41" spans="1:5" ht="15.75">
      <c r="A41" s="1">
        <v>67.5</v>
      </c>
      <c r="B41" s="1">
        <v>1.4</v>
      </c>
      <c r="C41" s="1">
        <f t="shared" si="0"/>
        <v>1.404844579499871</v>
      </c>
      <c r="D41" s="14">
        <f t="shared" si="1"/>
        <v>1.404844579499871</v>
      </c>
      <c r="E41" s="1">
        <f t="shared" si="3"/>
        <v>53.768888596014236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13.89</v>
      </c>
      <c r="C3" s="1">
        <v>0</v>
      </c>
      <c r="F3" s="4">
        <f>1000*1/SLOPE(C3:C9,B3:B9)</f>
        <v>32.303544309584</v>
      </c>
      <c r="G3" s="1">
        <f>INTERCEPT(B4:B9,A4:A9)</f>
        <v>12.753978947368429</v>
      </c>
    </row>
    <row r="4" spans="1:9" ht="15.75">
      <c r="A4" s="1">
        <v>46.1</v>
      </c>
      <c r="B4" s="1">
        <v>14.729</v>
      </c>
      <c r="C4" s="1">
        <f>A4/G$16</f>
        <v>40.44909524102001</v>
      </c>
      <c r="E4" s="5">
        <f>1000*1/SLOPE(C3:C4,B3:B4)</f>
        <v>20.742120311981754</v>
      </c>
      <c r="F4" s="5" t="s">
        <v>7</v>
      </c>
      <c r="I4" s="6">
        <f>SLOPE(E4:E9,A4:A9)*1000</f>
        <v>985.445720704445</v>
      </c>
    </row>
    <row r="5" spans="1:9" ht="15.75">
      <c r="A5" s="1">
        <v>74.6</v>
      </c>
      <c r="B5" s="1">
        <v>15.95</v>
      </c>
      <c r="C5" s="1">
        <f>A5/G$16</f>
        <v>65.45558579132522</v>
      </c>
      <c r="E5" s="5">
        <f>1000*1/SLOPE(C4:C5,B4:B5)</f>
        <v>48.827323352058436</v>
      </c>
      <c r="F5" s="7">
        <f>CORREL(C3:C9,B3:B9)</f>
        <v>0.9708524905137452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1000*SLOPE(B3:B9,A3:A9)</f>
        <v>26.715577080946808</v>
      </c>
    </row>
    <row r="10" ht="15.75">
      <c r="F10" s="5" t="s">
        <v>9</v>
      </c>
    </row>
    <row r="11" ht="15.75">
      <c r="F11" s="7">
        <f>CORREL(B3:B9,A3:A9)</f>
        <v>0.9708524905137451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 aca="true" t="shared" si="0" ref="D14:D36">G$16</f>
        <v>1.1397041077262298</v>
      </c>
      <c r="E14" s="1">
        <v>0</v>
      </c>
    </row>
    <row r="15" spans="1:7" ht="15.75">
      <c r="A15" s="1">
        <v>2</v>
      </c>
      <c r="B15" s="1">
        <v>1.2046</v>
      </c>
      <c r="C15" s="1">
        <f aca="true" t="shared" si="1" ref="C15:C30">B15*(1+($I$26+$I$27*A15)/(1282900)+($I$28+A15*$I$29-$I$30)/400)</f>
        <v>1.2048665909369718</v>
      </c>
      <c r="D15" s="14">
        <f t="shared" si="0"/>
        <v>1.1397041077262298</v>
      </c>
      <c r="E15" s="1">
        <f>E14+(A15-A14)/D15</f>
        <v>1.7548414421266816</v>
      </c>
      <c r="G15" s="2" t="s">
        <v>14</v>
      </c>
    </row>
    <row r="16" spans="1:7" ht="15.75">
      <c r="A16" s="1">
        <v>6.5</v>
      </c>
      <c r="B16" s="1">
        <v>1.0991</v>
      </c>
      <c r="C16" s="1">
        <f t="shared" si="1"/>
        <v>1.0996805169431847</v>
      </c>
      <c r="D16" s="14">
        <f t="shared" si="0"/>
        <v>1.1397041077262298</v>
      </c>
      <c r="E16" s="1">
        <f aca="true" t="shared" si="2" ref="E16:E31">E15+(A16-A15)/D16</f>
        <v>5.703234686911715</v>
      </c>
      <c r="G16" s="1">
        <f>AVERAGE(C15:C999)</f>
        <v>1.1397041077262298</v>
      </c>
    </row>
    <row r="17" spans="1:5" ht="15.75">
      <c r="A17" s="1">
        <v>8.8</v>
      </c>
      <c r="B17" s="1">
        <v>1.1824</v>
      </c>
      <c r="C17" s="1">
        <f t="shared" si="1"/>
        <v>1.1832099634511364</v>
      </c>
      <c r="D17" s="14">
        <f t="shared" si="0"/>
        <v>1.1397041077262298</v>
      </c>
      <c r="E17" s="1">
        <f t="shared" si="2"/>
        <v>7.721302345357399</v>
      </c>
    </row>
    <row r="18" spans="1:5" ht="15.75">
      <c r="A18" s="1">
        <v>13.3</v>
      </c>
      <c r="B18" s="1">
        <v>1.0661</v>
      </c>
      <c r="C18" s="1">
        <f t="shared" si="1"/>
        <v>1.0671574438148739</v>
      </c>
      <c r="D18" s="14">
        <f t="shared" si="0"/>
        <v>1.1397041077262298</v>
      </c>
      <c r="E18" s="1">
        <f t="shared" si="2"/>
        <v>11.669695590142434</v>
      </c>
    </row>
    <row r="19" spans="1:5" ht="15.75">
      <c r="A19" s="1">
        <v>18.3</v>
      </c>
      <c r="B19" s="1">
        <v>1.4433</v>
      </c>
      <c r="C19" s="1">
        <f t="shared" si="1"/>
        <v>1.4452236888124523</v>
      </c>
      <c r="D19" s="14">
        <f t="shared" si="0"/>
        <v>1.1397041077262298</v>
      </c>
      <c r="E19" s="1">
        <f t="shared" si="2"/>
        <v>16.05679919545914</v>
      </c>
    </row>
    <row r="20" spans="1:5" ht="15.75">
      <c r="A20" s="1">
        <v>22.8</v>
      </c>
      <c r="B20" s="1">
        <v>1.1514</v>
      </c>
      <c r="C20" s="1">
        <f t="shared" si="1"/>
        <v>1.153287955927936</v>
      </c>
      <c r="D20" s="14">
        <f t="shared" si="0"/>
        <v>1.1397041077262298</v>
      </c>
      <c r="E20" s="1">
        <f t="shared" si="2"/>
        <v>20.005192440244173</v>
      </c>
    </row>
    <row r="21" spans="1:5" ht="15.75">
      <c r="A21" s="1">
        <v>27.8</v>
      </c>
      <c r="B21" s="1">
        <v>0.9547</v>
      </c>
      <c r="C21" s="1">
        <f t="shared" si="1"/>
        <v>0.9565909406025236</v>
      </c>
      <c r="D21" s="14">
        <f t="shared" si="0"/>
        <v>1.1397041077262298</v>
      </c>
      <c r="E21" s="1">
        <f t="shared" si="2"/>
        <v>24.392296045560876</v>
      </c>
    </row>
    <row r="22" spans="1:5" ht="15.75">
      <c r="A22" s="1">
        <v>32.3</v>
      </c>
      <c r="B22" s="1">
        <v>1.1509</v>
      </c>
      <c r="C22" s="1">
        <f t="shared" si="1"/>
        <v>1.1535327168688538</v>
      </c>
      <c r="D22" s="14">
        <f t="shared" si="0"/>
        <v>1.1397041077262298</v>
      </c>
      <c r="E22" s="1">
        <f t="shared" si="2"/>
        <v>28.340689290345907</v>
      </c>
    </row>
    <row r="23" spans="1:5" ht="15.75">
      <c r="A23" s="1">
        <v>37.3</v>
      </c>
      <c r="B23" s="1">
        <v>1.2432</v>
      </c>
      <c r="C23" s="1">
        <f t="shared" si="1"/>
        <v>1.2464677373331343</v>
      </c>
      <c r="D23" s="14">
        <f t="shared" si="0"/>
        <v>1.1397041077262298</v>
      </c>
      <c r="E23" s="1">
        <f t="shared" si="2"/>
        <v>32.72779289566261</v>
      </c>
    </row>
    <row r="24" spans="1:7" ht="15.75">
      <c r="A24" s="1">
        <v>41.8</v>
      </c>
      <c r="B24" s="1">
        <v>1.05</v>
      </c>
      <c r="C24" s="1">
        <f t="shared" si="1"/>
        <v>1.0530821205536527</v>
      </c>
      <c r="D24" s="14">
        <f t="shared" si="0"/>
        <v>1.1397041077262298</v>
      </c>
      <c r="E24" s="1">
        <f t="shared" si="2"/>
        <v>36.67618614044764</v>
      </c>
      <c r="G24" s="13" t="s">
        <v>17</v>
      </c>
    </row>
    <row r="25" spans="1:5" ht="15.75">
      <c r="A25" s="1">
        <v>46.8</v>
      </c>
      <c r="B25" s="1">
        <v>1.1548</v>
      </c>
      <c r="C25" s="1">
        <f t="shared" si="1"/>
        <v>1.1585834862265172</v>
      </c>
      <c r="D25" s="14">
        <f t="shared" si="0"/>
        <v>1.1397041077262298</v>
      </c>
      <c r="E25" s="1">
        <f t="shared" si="2"/>
        <v>41.063289745764344</v>
      </c>
    </row>
    <row r="26" spans="1:9" ht="15.75">
      <c r="A26" s="1">
        <v>51.3</v>
      </c>
      <c r="B26" s="1">
        <v>0.8955</v>
      </c>
      <c r="C26" s="1">
        <f t="shared" si="1"/>
        <v>0.8987087350393185</v>
      </c>
      <c r="D26" s="14">
        <f t="shared" si="0"/>
        <v>1.1397041077262298</v>
      </c>
      <c r="E26" s="1">
        <f t="shared" si="2"/>
        <v>45.011682990549374</v>
      </c>
      <c r="G26" s="2" t="s">
        <v>18</v>
      </c>
      <c r="I26" s="1">
        <v>3669</v>
      </c>
    </row>
    <row r="27" spans="1:9" ht="15.75">
      <c r="A27" s="1">
        <v>56.3</v>
      </c>
      <c r="B27" s="1">
        <v>1.1632</v>
      </c>
      <c r="C27" s="1">
        <f t="shared" si="1"/>
        <v>1.1677645562855898</v>
      </c>
      <c r="D27" s="14">
        <f t="shared" si="0"/>
        <v>1.1397041077262298</v>
      </c>
      <c r="E27" s="1">
        <f t="shared" si="2"/>
        <v>49.39878659586608</v>
      </c>
      <c r="G27" s="2" t="s">
        <v>19</v>
      </c>
      <c r="I27" s="1">
        <v>1.8</v>
      </c>
    </row>
    <row r="28" spans="1:9" ht="15.75">
      <c r="A28" s="1">
        <v>60.8</v>
      </c>
      <c r="B28" s="1">
        <v>1.0526</v>
      </c>
      <c r="C28" s="1">
        <f t="shared" si="1"/>
        <v>1.0570535518333908</v>
      </c>
      <c r="D28" s="14">
        <f t="shared" si="0"/>
        <v>1.1397041077262298</v>
      </c>
      <c r="E28" s="1">
        <f t="shared" si="2"/>
        <v>53.34717984065111</v>
      </c>
      <c r="G28" s="2" t="s">
        <v>20</v>
      </c>
      <c r="I28" s="1">
        <f>B3</f>
        <v>13.89</v>
      </c>
    </row>
    <row r="29" spans="1:9" ht="15.75">
      <c r="A29" s="1">
        <v>65.8</v>
      </c>
      <c r="B29" s="1">
        <v>1.4086</v>
      </c>
      <c r="C29" s="1">
        <f t="shared" si="1"/>
        <v>1.4150400646042176</v>
      </c>
      <c r="D29" s="14">
        <f t="shared" si="0"/>
        <v>1.1397041077262298</v>
      </c>
      <c r="E29" s="1">
        <f t="shared" si="2"/>
        <v>57.73428344596781</v>
      </c>
      <c r="G29" s="2" t="s">
        <v>21</v>
      </c>
      <c r="I29" s="1">
        <f>F9/1000</f>
        <v>0.02671557708094681</v>
      </c>
    </row>
    <row r="30" spans="1:9" ht="15.75">
      <c r="A30" s="1">
        <v>70.3</v>
      </c>
      <c r="B30" s="1">
        <v>1.3927</v>
      </c>
      <c r="C30" s="1">
        <f t="shared" si="1"/>
        <v>1.3994947400002042</v>
      </c>
      <c r="D30" s="14">
        <f t="shared" si="0"/>
        <v>1.1397041077262298</v>
      </c>
      <c r="E30" s="1">
        <f t="shared" si="2"/>
        <v>61.68267669075284</v>
      </c>
      <c r="G30" s="2" t="s">
        <v>22</v>
      </c>
      <c r="I30" s="1">
        <v>15</v>
      </c>
    </row>
    <row r="31" spans="1:5" ht="15.75">
      <c r="A31" s="1">
        <v>75.3</v>
      </c>
      <c r="B31" s="1">
        <v>0.9712</v>
      </c>
      <c r="C31" s="1">
        <f aca="true" t="shared" si="3" ref="C31:C36">B31*(1+($I$26+$I$27*A31)/(1282900)+($I$28+A31*$I$29-$I$30)/400)</f>
        <v>0.9762694555541221</v>
      </c>
      <c r="D31" s="14">
        <f t="shared" si="0"/>
        <v>1.1397041077262298</v>
      </c>
      <c r="E31" s="1">
        <f t="shared" si="2"/>
        <v>66.06978029606955</v>
      </c>
    </row>
    <row r="32" spans="1:5" ht="15.75">
      <c r="A32" s="1">
        <v>79.8</v>
      </c>
      <c r="B32" s="1">
        <v>1.4467</v>
      </c>
      <c r="C32" s="1">
        <f t="shared" si="3"/>
        <v>1.4546954037380082</v>
      </c>
      <c r="D32" s="14">
        <f t="shared" si="0"/>
        <v>1.1397041077262298</v>
      </c>
      <c r="E32" s="1">
        <f>E31+(A32-A31)/D32</f>
        <v>70.01817354085459</v>
      </c>
    </row>
    <row r="33" spans="1:5" ht="15.75">
      <c r="A33" s="1">
        <v>84.8</v>
      </c>
      <c r="B33" s="1">
        <v>0.1761</v>
      </c>
      <c r="C33" s="1">
        <f t="shared" si="3"/>
        <v>0.17713328603376335</v>
      </c>
      <c r="D33" s="14">
        <f t="shared" si="0"/>
        <v>1.1397041077262298</v>
      </c>
      <c r="E33" s="1">
        <f>E32+(A33-A32)/D33</f>
        <v>74.4052771461713</v>
      </c>
    </row>
    <row r="34" spans="1:5" ht="15.75">
      <c r="A34" s="1">
        <v>89.3</v>
      </c>
      <c r="B34" s="1">
        <v>0.9447</v>
      </c>
      <c r="C34" s="1">
        <f t="shared" si="3"/>
        <v>0.9505330251787734</v>
      </c>
      <c r="D34" s="14">
        <f t="shared" si="0"/>
        <v>1.1397041077262298</v>
      </c>
      <c r="E34" s="1">
        <f>E33+(A34-A33)/D34</f>
        <v>78.35367039095634</v>
      </c>
    </row>
    <row r="35" spans="1:5" ht="15.75">
      <c r="A35" s="1">
        <v>94.3</v>
      </c>
      <c r="B35" s="1">
        <v>1.4176</v>
      </c>
      <c r="C35" s="1">
        <f t="shared" si="3"/>
        <v>1.4268362787229272</v>
      </c>
      <c r="D35" s="14">
        <f t="shared" si="0"/>
        <v>1.1397041077262298</v>
      </c>
      <c r="E35" s="1">
        <f>E34+(A35-A34)/D35</f>
        <v>82.74077399627305</v>
      </c>
    </row>
    <row r="36" spans="1:5" ht="15.75">
      <c r="A36" s="1">
        <v>98.8</v>
      </c>
      <c r="B36" s="1">
        <v>1.4186</v>
      </c>
      <c r="C36" s="1">
        <f t="shared" si="3"/>
        <v>1.428278111515501</v>
      </c>
      <c r="D36" s="14">
        <f t="shared" si="0"/>
        <v>1.1397041077262298</v>
      </c>
      <c r="E36" s="1">
        <f>E35+(A36-A35)/D36</f>
        <v>86.68916724105809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13.9</v>
      </c>
      <c r="C3" s="1">
        <v>0</v>
      </c>
      <c r="F3" s="4">
        <f>1000*1/SLOPE(C3:C9,B3:B9)</f>
        <v>8.103419311597571</v>
      </c>
      <c r="G3" s="1">
        <f>INTERCEPT(B4:B9,A4:A9)</f>
        <v>13.369950983358509</v>
      </c>
    </row>
    <row r="4" spans="1:9" ht="15.75">
      <c r="A4" s="1">
        <v>43.8</v>
      </c>
      <c r="B4" s="1">
        <v>13.94</v>
      </c>
      <c r="C4" s="1">
        <f>LN($G$16+$G$18*A4)/$G$18-LN($G$16)/$G$18</f>
        <v>38.242117455964596</v>
      </c>
      <c r="E4" s="5">
        <f>1000*1/SLOPE(C3:C4,B3:B4)</f>
        <v>1.0459671864286157</v>
      </c>
      <c r="F4" s="5" t="s">
        <v>7</v>
      </c>
      <c r="I4" s="6">
        <f>SLOPE(E4:E9,A4:A9)*1000</f>
        <v>952.4992394524371</v>
      </c>
    </row>
    <row r="5" spans="1:9" ht="15.75">
      <c r="A5" s="1">
        <v>62.8</v>
      </c>
      <c r="B5" s="1">
        <v>14.162</v>
      </c>
      <c r="C5" s="1">
        <f>LN($G$16+$G$18*A5)/$G$18-LN($G$16)/$G$18</f>
        <v>52.78603728925275</v>
      </c>
      <c r="E5" s="5">
        <f>1000*1/SLOPE(C4:C5,B4:B5)</f>
        <v>15.264110538626387</v>
      </c>
      <c r="F5" s="7">
        <f>CORREL(C3:C9,B3:B9)</f>
        <v>0.8391953190039113</v>
      </c>
      <c r="I5" s="6"/>
    </row>
    <row r="6" spans="1:5" ht="15.75">
      <c r="A6" s="1">
        <v>68.3</v>
      </c>
      <c r="B6" s="1">
        <v>14.267</v>
      </c>
      <c r="C6" s="1">
        <f>LN($G$16+$G$18*A6)/$G$18-LN($G$16)/$G$18</f>
        <v>56.80472956012992</v>
      </c>
      <c r="E6" s="5">
        <f>1000*1/SLOPE(C5:C6,B5:B6)</f>
        <v>26.127902541842744</v>
      </c>
    </row>
    <row r="7" ht="15.75">
      <c r="F7" s="8"/>
    </row>
    <row r="8" ht="15.75">
      <c r="F8" s="4" t="s">
        <v>8</v>
      </c>
    </row>
    <row r="9" ht="15.75">
      <c r="F9" s="4">
        <f>1000*SLOPE(B3:B9,A3:A9)</f>
        <v>4.8685047839724565</v>
      </c>
    </row>
    <row r="10" ht="15.75">
      <c r="F10" s="5" t="s">
        <v>9</v>
      </c>
    </row>
    <row r="11" ht="15.75">
      <c r="F11" s="7">
        <f>CORREL(B3:B9,A3:A9)</f>
        <v>0.8564963263614678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>G$16+G$18*A14</f>
        <v>1.038602701449752</v>
      </c>
      <c r="E14" s="1">
        <v>0</v>
      </c>
    </row>
    <row r="15" spans="1:7" ht="15.75">
      <c r="A15" s="1">
        <v>0.5</v>
      </c>
      <c r="B15" s="1">
        <v>0.9605</v>
      </c>
      <c r="C15" s="1">
        <f aca="true" t="shared" si="0" ref="C15:C30">B15*(1+($I$26+$I$27*A15)/(1282900)+($I$28+A15*$I$29-$I$30)/400)</f>
        <v>0.9585674193872264</v>
      </c>
      <c r="D15" s="14">
        <f aca="true" t="shared" si="1" ref="D15:D30">G$16+G$18*A15</f>
        <v>1.0411202332019742</v>
      </c>
      <c r="E15" s="1">
        <f>E14+(A15-A14)/D15</f>
        <v>0.48025192869630984</v>
      </c>
      <c r="G15" s="2" t="s">
        <v>14</v>
      </c>
    </row>
    <row r="16" spans="1:7" ht="15.75">
      <c r="A16" s="1">
        <v>0.5</v>
      </c>
      <c r="B16" s="1">
        <v>0.9605</v>
      </c>
      <c r="C16" s="1">
        <f t="shared" si="0"/>
        <v>0.9585674193872264</v>
      </c>
      <c r="D16" s="14">
        <f t="shared" si="1"/>
        <v>1.0411202332019742</v>
      </c>
      <c r="E16" s="1">
        <f aca="true" t="shared" si="2" ref="E16:E31">E15+(A16-A15)/D16</f>
        <v>0.48025192869630984</v>
      </c>
      <c r="G16" s="1">
        <f>INTERCEPT(C14:C998,A14:A998)</f>
        <v>1.038602701449752</v>
      </c>
    </row>
    <row r="17" spans="1:7" ht="15.75">
      <c r="A17" s="1">
        <v>2</v>
      </c>
      <c r="B17" s="1">
        <v>0.9551</v>
      </c>
      <c r="C17" s="1">
        <f t="shared" si="0"/>
        <v>0.9531977317626176</v>
      </c>
      <c r="D17" s="14">
        <f t="shared" si="1"/>
        <v>1.0486728284586408</v>
      </c>
      <c r="E17" s="1">
        <f t="shared" si="2"/>
        <v>1.9106313180476373</v>
      </c>
      <c r="G17" s="2" t="s">
        <v>15</v>
      </c>
    </row>
    <row r="18" spans="1:7" ht="15.75">
      <c r="A18" s="1">
        <v>2</v>
      </c>
      <c r="B18" s="1">
        <v>0.9551</v>
      </c>
      <c r="C18" s="1">
        <f t="shared" si="0"/>
        <v>0.9531977317626176</v>
      </c>
      <c r="D18" s="14">
        <f t="shared" si="1"/>
        <v>1.0486728284586408</v>
      </c>
      <c r="E18" s="1">
        <f t="shared" si="2"/>
        <v>1.9106313180476373</v>
      </c>
      <c r="G18" s="17">
        <f>SLOPE(C14:C998,A14:A998)</f>
        <v>0.0050350635044443745</v>
      </c>
    </row>
    <row r="19" spans="1:5" ht="15.75">
      <c r="A19" s="1">
        <v>3.5</v>
      </c>
      <c r="B19" s="1">
        <v>1.1481</v>
      </c>
      <c r="C19" s="1">
        <f t="shared" si="0"/>
        <v>1.1458367115961243</v>
      </c>
      <c r="D19" s="14">
        <f t="shared" si="1"/>
        <v>1.0562254237153075</v>
      </c>
      <c r="E19" s="1">
        <f t="shared" si="2"/>
        <v>3.3307827045989105</v>
      </c>
    </row>
    <row r="20" spans="1:5" ht="15.75">
      <c r="A20" s="1">
        <v>5</v>
      </c>
      <c r="B20" s="1">
        <v>0.929</v>
      </c>
      <c r="C20" s="1">
        <f t="shared" si="0"/>
        <v>0.927187546677912</v>
      </c>
      <c r="D20" s="14">
        <f t="shared" si="1"/>
        <v>1.0637780189719739</v>
      </c>
      <c r="E20" s="1">
        <f t="shared" si="2"/>
        <v>4.740851321592508</v>
      </c>
    </row>
    <row r="21" spans="1:5" ht="15.75">
      <c r="A21" s="1">
        <v>6.3</v>
      </c>
      <c r="B21" s="1">
        <v>1.1986</v>
      </c>
      <c r="C21" s="1">
        <f t="shared" si="0"/>
        <v>1.1962827157841498</v>
      </c>
      <c r="D21" s="14">
        <f t="shared" si="1"/>
        <v>1.0703236015277517</v>
      </c>
      <c r="E21" s="1">
        <f t="shared" si="2"/>
        <v>5.955437263773372</v>
      </c>
    </row>
    <row r="22" spans="1:5" ht="15.75">
      <c r="A22" s="1">
        <v>7.8</v>
      </c>
      <c r="B22" s="1">
        <v>1.1382</v>
      </c>
      <c r="C22" s="1">
        <f t="shared" si="0"/>
        <v>1.136022664116981</v>
      </c>
      <c r="D22" s="14">
        <f t="shared" si="1"/>
        <v>1.0778761967844182</v>
      </c>
      <c r="E22" s="1">
        <f t="shared" si="2"/>
        <v>7.347062762578231</v>
      </c>
    </row>
    <row r="23" spans="1:5" ht="15.75">
      <c r="A23" s="1">
        <v>9.3</v>
      </c>
      <c r="B23" s="1">
        <v>0.9919</v>
      </c>
      <c r="C23" s="1">
        <f t="shared" si="0"/>
        <v>0.9900227273549143</v>
      </c>
      <c r="D23" s="14">
        <f t="shared" si="1"/>
        <v>1.0854287920410848</v>
      </c>
      <c r="E23" s="1">
        <f t="shared" si="2"/>
        <v>8.729005098177547</v>
      </c>
    </row>
    <row r="24" spans="1:7" ht="15.75">
      <c r="A24" s="1">
        <v>10.8</v>
      </c>
      <c r="B24" s="1">
        <v>1.2527</v>
      </c>
      <c r="C24" s="1">
        <f t="shared" si="0"/>
        <v>1.2503546434143287</v>
      </c>
      <c r="D24" s="14">
        <f t="shared" si="1"/>
        <v>1.0929813872977514</v>
      </c>
      <c r="E24" s="1">
        <f t="shared" si="2"/>
        <v>10.101398093550092</v>
      </c>
      <c r="G24" s="13" t="s">
        <v>17</v>
      </c>
    </row>
    <row r="25" spans="1:5" ht="15.75">
      <c r="A25" s="1">
        <v>12.3</v>
      </c>
      <c r="B25" s="1">
        <v>0.96</v>
      </c>
      <c r="C25" s="1">
        <f t="shared" si="0"/>
        <v>0.9582221954613165</v>
      </c>
      <c r="D25" s="14">
        <f t="shared" si="1"/>
        <v>1.1005339825544178</v>
      </c>
      <c r="E25" s="1">
        <f t="shared" si="2"/>
        <v>11.464372816528108</v>
      </c>
    </row>
    <row r="26" spans="1:9" ht="15.75">
      <c r="A26" s="1">
        <v>13.8</v>
      </c>
      <c r="B26" s="1">
        <v>1.1985</v>
      </c>
      <c r="C26" s="1">
        <f t="shared" si="0"/>
        <v>1.1963049254036158</v>
      </c>
      <c r="D26" s="14">
        <f t="shared" si="1"/>
        <v>1.1080865778110844</v>
      </c>
      <c r="E26" s="1">
        <f t="shared" si="2"/>
        <v>12.8180576549124</v>
      </c>
      <c r="G26" s="2" t="s">
        <v>18</v>
      </c>
      <c r="I26" s="1">
        <v>938</v>
      </c>
    </row>
    <row r="27" spans="1:9" ht="15.75">
      <c r="A27" s="1">
        <v>15.8</v>
      </c>
      <c r="B27" s="1">
        <v>1.1235</v>
      </c>
      <c r="C27" s="1">
        <f t="shared" si="0"/>
        <v>1.1214727907972597</v>
      </c>
      <c r="D27" s="14">
        <f t="shared" si="1"/>
        <v>1.1181567048199732</v>
      </c>
      <c r="E27" s="1">
        <f t="shared" si="2"/>
        <v>14.606715712748763</v>
      </c>
      <c r="G27" s="2" t="s">
        <v>19</v>
      </c>
      <c r="I27" s="1">
        <v>1.8</v>
      </c>
    </row>
    <row r="28" spans="1:9" ht="15.75">
      <c r="A28" s="1">
        <v>17.3</v>
      </c>
      <c r="B28" s="1">
        <v>1.3251</v>
      </c>
      <c r="C28" s="1">
        <f t="shared" si="0"/>
        <v>1.32273601091683</v>
      </c>
      <c r="D28" s="14">
        <f t="shared" si="1"/>
        <v>1.1257093000766398</v>
      </c>
      <c r="E28" s="1">
        <f t="shared" si="2"/>
        <v>15.939208923827216</v>
      </c>
      <c r="G28" s="2" t="s">
        <v>20</v>
      </c>
      <c r="I28" s="1">
        <f>B3</f>
        <v>13.9</v>
      </c>
    </row>
    <row r="29" spans="1:9" ht="15.75">
      <c r="A29" s="1">
        <v>18.8</v>
      </c>
      <c r="B29" s="1">
        <v>0.9447</v>
      </c>
      <c r="C29" s="1">
        <f t="shared" si="0"/>
        <v>0.9430338830924335</v>
      </c>
      <c r="D29" s="14">
        <f t="shared" si="1"/>
        <v>1.1332618953333062</v>
      </c>
      <c r="E29" s="1">
        <f t="shared" si="2"/>
        <v>17.26282176758107</v>
      </c>
      <c r="G29" s="2" t="s">
        <v>21</v>
      </c>
      <c r="I29" s="1">
        <f>F9/1000</f>
        <v>0.0048685047839724565</v>
      </c>
    </row>
    <row r="30" spans="1:9" ht="15.75">
      <c r="A30" s="1">
        <v>20.3</v>
      </c>
      <c r="B30" s="1">
        <v>1.117</v>
      </c>
      <c r="C30" s="1">
        <f t="shared" si="0"/>
        <v>1.115052750584874</v>
      </c>
      <c r="D30" s="14">
        <f t="shared" si="1"/>
        <v>1.1408144905899729</v>
      </c>
      <c r="E30" s="1">
        <f t="shared" si="2"/>
        <v>18.577671826352915</v>
      </c>
      <c r="G30" s="2" t="s">
        <v>22</v>
      </c>
      <c r="I30" s="1">
        <v>15</v>
      </c>
    </row>
    <row r="31" spans="1:5" ht="15.75">
      <c r="A31" s="1">
        <v>21.8</v>
      </c>
      <c r="B31" s="1">
        <v>1.4717</v>
      </c>
      <c r="C31" s="1">
        <f aca="true" t="shared" si="3" ref="C31:C46">B31*(1+($I$26+$I$27*A31)/(1282900)+($I$28+A31*$I$29-$I$30)/400)</f>
        <v>1.4691643733921995</v>
      </c>
      <c r="D31" s="14">
        <f aca="true" t="shared" si="4" ref="D31:D46">G$16+G$18*A31</f>
        <v>1.1483670858466395</v>
      </c>
      <c r="E31" s="1">
        <f t="shared" si="2"/>
        <v>19.883874362534208</v>
      </c>
    </row>
    <row r="32" spans="1:5" ht="15.75">
      <c r="A32" s="1">
        <v>23.3</v>
      </c>
      <c r="B32" s="1">
        <v>0.9122</v>
      </c>
      <c r="C32" s="1">
        <f t="shared" si="3"/>
        <v>0.9106469228857662</v>
      </c>
      <c r="D32" s="14">
        <f t="shared" si="4"/>
        <v>1.1559196811033061</v>
      </c>
      <c r="E32" s="1">
        <f aca="true" t="shared" si="5" ref="E32:E47">E31+(A32-A31)/D32</f>
        <v>21.181542379198024</v>
      </c>
    </row>
    <row r="33" spans="1:5" ht="15.75">
      <c r="A33" s="1">
        <v>25.3</v>
      </c>
      <c r="B33" s="1">
        <v>1.4744</v>
      </c>
      <c r="C33" s="1">
        <f t="shared" si="3"/>
        <v>1.4719297704872467</v>
      </c>
      <c r="D33" s="14">
        <f t="shared" si="4"/>
        <v>1.1659898081121947</v>
      </c>
      <c r="E33" s="1">
        <f t="shared" si="5"/>
        <v>22.896823238503405</v>
      </c>
    </row>
    <row r="34" spans="1:5" ht="15.75">
      <c r="A34" s="1">
        <v>25.3</v>
      </c>
      <c r="B34" s="1">
        <v>1.3515</v>
      </c>
      <c r="C34" s="1">
        <f t="shared" si="3"/>
        <v>1.349235678793756</v>
      </c>
      <c r="D34" s="14">
        <f t="shared" si="4"/>
        <v>1.1659898081121947</v>
      </c>
      <c r="E34" s="1">
        <f t="shared" si="5"/>
        <v>22.896823238503405</v>
      </c>
    </row>
    <row r="35" spans="1:5" ht="15.75">
      <c r="A35" s="1">
        <v>26.8</v>
      </c>
      <c r="B35" s="1">
        <v>1.2499</v>
      </c>
      <c r="C35" s="1">
        <f t="shared" si="3"/>
        <v>1.2478313506333691</v>
      </c>
      <c r="D35" s="14">
        <f t="shared" si="4"/>
        <v>1.1735424033688613</v>
      </c>
      <c r="E35" s="1">
        <f t="shared" si="5"/>
        <v>24.175004577067725</v>
      </c>
    </row>
    <row r="36" spans="1:5" ht="15.75">
      <c r="A36" s="1">
        <v>26.8</v>
      </c>
      <c r="B36" s="1">
        <v>1.0177</v>
      </c>
      <c r="C36" s="1">
        <f t="shared" si="3"/>
        <v>1.0160156536839586</v>
      </c>
      <c r="D36" s="14">
        <f t="shared" si="4"/>
        <v>1.1735424033688613</v>
      </c>
      <c r="E36" s="1">
        <f t="shared" si="5"/>
        <v>24.175004577067725</v>
      </c>
    </row>
    <row r="37" spans="1:5" ht="15.75">
      <c r="A37" s="1">
        <v>28.3</v>
      </c>
      <c r="B37" s="1">
        <v>1.4157</v>
      </c>
      <c r="C37" s="1">
        <f t="shared" si="3"/>
        <v>1.4133857688038824</v>
      </c>
      <c r="D37" s="14">
        <f t="shared" si="4"/>
        <v>1.181094998625528</v>
      </c>
      <c r="E37" s="1">
        <f t="shared" si="5"/>
        <v>25.445012494928346</v>
      </c>
    </row>
    <row r="38" spans="1:5" ht="15.75">
      <c r="A38" s="1">
        <v>28.3</v>
      </c>
      <c r="B38" s="1">
        <v>1.0096</v>
      </c>
      <c r="C38" s="1">
        <f t="shared" si="3"/>
        <v>1.0079496165744153</v>
      </c>
      <c r="D38" s="14">
        <f t="shared" si="4"/>
        <v>1.181094998625528</v>
      </c>
      <c r="E38" s="1">
        <f t="shared" si="5"/>
        <v>25.445012494928346</v>
      </c>
    </row>
    <row r="39" spans="1:5" ht="15.75">
      <c r="A39" s="1">
        <v>29.8</v>
      </c>
      <c r="B39" s="1">
        <v>1.2051</v>
      </c>
      <c r="C39" s="1">
        <f t="shared" si="3"/>
        <v>1.2031545722449286</v>
      </c>
      <c r="D39" s="14">
        <f t="shared" si="4"/>
        <v>1.1886475938821945</v>
      </c>
      <c r="E39" s="1">
        <f t="shared" si="5"/>
        <v>26.706950858931513</v>
      </c>
    </row>
    <row r="40" spans="1:5" ht="15.75">
      <c r="A40" s="1">
        <v>31.3</v>
      </c>
      <c r="B40" s="1">
        <v>1.678</v>
      </c>
      <c r="C40" s="1">
        <f t="shared" si="3"/>
        <v>1.6753253227055085</v>
      </c>
      <c r="D40" s="14">
        <f t="shared" si="4"/>
        <v>1.196200189138861</v>
      </c>
      <c r="E40" s="1">
        <f t="shared" si="5"/>
        <v>27.96092156853309</v>
      </c>
    </row>
    <row r="41" spans="1:5" ht="15.75">
      <c r="A41" s="1">
        <v>32.8</v>
      </c>
      <c r="B41" s="1">
        <v>0.8425</v>
      </c>
      <c r="C41" s="1">
        <f t="shared" si="3"/>
        <v>0.8411742370303489</v>
      </c>
      <c r="D41" s="14">
        <f t="shared" si="4"/>
        <v>1.2037527843955276</v>
      </c>
      <c r="E41" s="1">
        <f t="shared" si="5"/>
        <v>29.207024605173817</v>
      </c>
    </row>
    <row r="42" spans="1:5" ht="15.75">
      <c r="A42" s="1">
        <v>39.3</v>
      </c>
      <c r="B42" s="1">
        <v>0.8577</v>
      </c>
      <c r="C42" s="1">
        <f t="shared" si="3"/>
        <v>0.8564259958065875</v>
      </c>
      <c r="D42" s="14">
        <f t="shared" si="4"/>
        <v>1.236480697174416</v>
      </c>
      <c r="E42" s="1">
        <f t="shared" si="5"/>
        <v>34.46387981921289</v>
      </c>
    </row>
    <row r="43" spans="1:5" ht="15.75">
      <c r="A43" s="1">
        <v>40.8</v>
      </c>
      <c r="B43" s="1">
        <v>1.596</v>
      </c>
      <c r="C43" s="1">
        <f t="shared" si="3"/>
        <v>1.5936618420710449</v>
      </c>
      <c r="D43" s="14">
        <f t="shared" si="4"/>
        <v>1.2440332924310826</v>
      </c>
      <c r="E43" s="1">
        <f t="shared" si="5"/>
        <v>35.66963533164673</v>
      </c>
    </row>
    <row r="44" spans="1:5" ht="15.75">
      <c r="A44" s="1">
        <v>42.3</v>
      </c>
      <c r="B44" s="1">
        <v>1.253</v>
      </c>
      <c r="C44" s="1">
        <f t="shared" si="3"/>
        <v>1.2511898538833093</v>
      </c>
      <c r="D44" s="14">
        <f t="shared" si="4"/>
        <v>1.251585887687749</v>
      </c>
      <c r="E44" s="1">
        <f t="shared" si="5"/>
        <v>36.86811480856955</v>
      </c>
    </row>
    <row r="45" spans="1:5" ht="15.75">
      <c r="A45" s="1">
        <v>42.8</v>
      </c>
      <c r="B45" s="1">
        <v>1.2527</v>
      </c>
      <c r="C45" s="1">
        <f t="shared" si="3"/>
        <v>1.2508987895617836</v>
      </c>
      <c r="D45" s="14">
        <f t="shared" si="4"/>
        <v>1.2541034194399714</v>
      </c>
      <c r="E45" s="1">
        <f t="shared" si="5"/>
        <v>37.26680601078578</v>
      </c>
    </row>
    <row r="46" spans="1:5" ht="15.75">
      <c r="A46" s="1">
        <v>43.7</v>
      </c>
      <c r="B46" s="1">
        <v>1.5838</v>
      </c>
      <c r="C46" s="1">
        <f t="shared" si="3"/>
        <v>1.581542062391634</v>
      </c>
      <c r="D46" s="14">
        <f t="shared" si="4"/>
        <v>1.2586349765939713</v>
      </c>
      <c r="E46" s="1">
        <f t="shared" si="5"/>
        <v>37.981866387095614</v>
      </c>
    </row>
    <row r="47" spans="1:5" ht="15.75">
      <c r="A47" s="1">
        <v>44.2</v>
      </c>
      <c r="B47" s="1">
        <v>1.3075</v>
      </c>
      <c r="C47" s="1">
        <f aca="true" t="shared" si="6" ref="C47:C62">B47*(1+($I$26+$I$27*A47)/(1282900)+($I$28+A47*$I$29-$I$30)/400)</f>
        <v>1.3056448425098772</v>
      </c>
      <c r="D47" s="14">
        <f aca="true" t="shared" si="7" ref="D47:D62">G$16+G$18*A47</f>
        <v>1.2611525083461934</v>
      </c>
      <c r="E47" s="1">
        <f t="shared" si="5"/>
        <v>38.37832914373372</v>
      </c>
    </row>
    <row r="48" spans="1:5" ht="15.75">
      <c r="A48" s="1">
        <v>44.6</v>
      </c>
      <c r="B48" s="1">
        <v>1.3456</v>
      </c>
      <c r="C48" s="1">
        <f t="shared" si="6"/>
        <v>1.3436980902500493</v>
      </c>
      <c r="D48" s="14">
        <f t="shared" si="7"/>
        <v>1.2631665337479712</v>
      </c>
      <c r="E48" s="1">
        <f aca="true" t="shared" si="8" ref="E48:E63">E47+(A48-A47)/D48</f>
        <v>38.69499364466311</v>
      </c>
    </row>
    <row r="49" spans="1:5" ht="15.75">
      <c r="A49" s="1">
        <v>45</v>
      </c>
      <c r="B49" s="1">
        <v>0.8431</v>
      </c>
      <c r="C49" s="1">
        <f t="shared" si="6"/>
        <v>0.8419129160139722</v>
      </c>
      <c r="D49" s="14">
        <f t="shared" si="7"/>
        <v>1.265180559149749</v>
      </c>
      <c r="E49" s="1">
        <f t="shared" si="8"/>
        <v>39.011154051260576</v>
      </c>
    </row>
    <row r="50" spans="1:5" ht="15.75">
      <c r="A50" s="1">
        <v>45.8</v>
      </c>
      <c r="B50" s="1">
        <v>1.1352</v>
      </c>
      <c r="C50" s="1">
        <f t="shared" si="6"/>
        <v>1.133613967162353</v>
      </c>
      <c r="D50" s="14">
        <f t="shared" si="7"/>
        <v>1.2692086099533044</v>
      </c>
      <c r="E50" s="1">
        <f t="shared" si="8"/>
        <v>39.641468086105824</v>
      </c>
    </row>
    <row r="51" spans="1:5" ht="15.75">
      <c r="A51" s="1">
        <v>47.3</v>
      </c>
      <c r="B51" s="1">
        <v>1.2669</v>
      </c>
      <c r="C51" s="1">
        <f t="shared" si="6"/>
        <v>1.2651557598651988</v>
      </c>
      <c r="D51" s="14">
        <f t="shared" si="7"/>
        <v>1.276761205209971</v>
      </c>
      <c r="E51" s="1">
        <f t="shared" si="8"/>
        <v>40.81631581321335</v>
      </c>
    </row>
    <row r="52" spans="1:5" ht="15.75">
      <c r="A52" s="1">
        <v>48.8</v>
      </c>
      <c r="B52" s="1">
        <v>1.2074</v>
      </c>
      <c r="C52" s="1">
        <f t="shared" si="6"/>
        <v>1.205762262634992</v>
      </c>
      <c r="D52" s="14">
        <f t="shared" si="7"/>
        <v>1.2843138004666375</v>
      </c>
      <c r="E52" s="1">
        <f t="shared" si="8"/>
        <v>41.98425467632842</v>
      </c>
    </row>
    <row r="53" spans="1:5" ht="15.75">
      <c r="A53" s="1">
        <v>50.3</v>
      </c>
      <c r="B53" s="1">
        <v>1.5806</v>
      </c>
      <c r="C53" s="1">
        <f t="shared" si="6"/>
        <v>1.578488231357976</v>
      </c>
      <c r="D53" s="14">
        <f t="shared" si="7"/>
        <v>1.291866395723304</v>
      </c>
      <c r="E53" s="1">
        <f t="shared" si="8"/>
        <v>43.14536545757152</v>
      </c>
    </row>
    <row r="54" spans="1:5" ht="15.75">
      <c r="A54" s="1">
        <v>51.8</v>
      </c>
      <c r="B54" s="1">
        <v>1.1646</v>
      </c>
      <c r="C54" s="1">
        <f t="shared" si="6"/>
        <v>1.1630677432692094</v>
      </c>
      <c r="D54" s="14">
        <f t="shared" si="7"/>
        <v>1.2994189909799707</v>
      </c>
      <c r="E54" s="1">
        <f t="shared" si="8"/>
        <v>44.2997275304767</v>
      </c>
    </row>
    <row r="55" spans="1:5" ht="15.75">
      <c r="A55" s="1">
        <v>53.2</v>
      </c>
      <c r="B55" s="1">
        <v>0.8541</v>
      </c>
      <c r="C55" s="1">
        <f t="shared" si="6"/>
        <v>0.8529924974955657</v>
      </c>
      <c r="D55" s="14">
        <f t="shared" si="7"/>
        <v>1.306468079886193</v>
      </c>
      <c r="E55" s="1">
        <f t="shared" si="8"/>
        <v>45.37131896202699</v>
      </c>
    </row>
    <row r="56" spans="1:5" ht="15.75">
      <c r="A56" s="1">
        <v>53.8</v>
      </c>
      <c r="B56" s="1">
        <v>0.9397</v>
      </c>
      <c r="C56" s="1">
        <f t="shared" si="6"/>
        <v>0.9384891543546204</v>
      </c>
      <c r="D56" s="14">
        <f t="shared" si="7"/>
        <v>1.3094891179888595</v>
      </c>
      <c r="E56" s="1">
        <f t="shared" si="8"/>
        <v>45.829512918553704</v>
      </c>
    </row>
    <row r="57" spans="1:5" ht="15.75">
      <c r="A57" s="1">
        <v>55.3</v>
      </c>
      <c r="B57" s="1">
        <v>1.5854</v>
      </c>
      <c r="C57" s="1">
        <f t="shared" si="6"/>
        <v>1.5833894220323412</v>
      </c>
      <c r="D57" s="14">
        <f t="shared" si="7"/>
        <v>1.3170417132455259</v>
      </c>
      <c r="E57" s="1">
        <f t="shared" si="8"/>
        <v>46.96842900975602</v>
      </c>
    </row>
    <row r="58" spans="1:5" ht="15.75">
      <c r="A58" s="1">
        <v>56.8</v>
      </c>
      <c r="B58" s="1">
        <v>1.1211</v>
      </c>
      <c r="C58" s="1">
        <f t="shared" si="6"/>
        <v>1.1197010668638157</v>
      </c>
      <c r="D58" s="14">
        <f t="shared" si="7"/>
        <v>1.3245943085021925</v>
      </c>
      <c r="E58" s="1">
        <f t="shared" si="8"/>
        <v>48.10085120904522</v>
      </c>
    </row>
    <row r="59" spans="1:5" ht="15.75">
      <c r="A59" s="1">
        <v>58.3</v>
      </c>
      <c r="B59" s="1">
        <v>1.4507</v>
      </c>
      <c r="C59" s="1">
        <f t="shared" si="6"/>
        <v>1.4489193231919728</v>
      </c>
      <c r="D59" s="14">
        <f t="shared" si="7"/>
        <v>1.3321469037588591</v>
      </c>
      <c r="E59" s="1">
        <f t="shared" si="8"/>
        <v>49.22685315054845</v>
      </c>
    </row>
    <row r="60" spans="1:5" ht="15.75">
      <c r="A60" s="1">
        <v>59.8</v>
      </c>
      <c r="B60" s="1">
        <v>0.8717</v>
      </c>
      <c r="C60" s="1">
        <f t="shared" si="6"/>
        <v>0.8706477718851464</v>
      </c>
      <c r="D60" s="14">
        <f t="shared" si="7"/>
        <v>1.3396994990155258</v>
      </c>
      <c r="E60" s="1">
        <f t="shared" si="8"/>
        <v>50.34650722304924</v>
      </c>
    </row>
    <row r="61" spans="1:5" ht="15.75">
      <c r="A61" s="1">
        <v>61.3</v>
      </c>
      <c r="B61" s="1">
        <v>1.4184</v>
      </c>
      <c r="C61" s="1">
        <f t="shared" si="6"/>
        <v>1.416716731665342</v>
      </c>
      <c r="D61" s="14">
        <f t="shared" si="7"/>
        <v>1.3472520942721922</v>
      </c>
      <c r="E61" s="1">
        <f t="shared" si="8"/>
        <v>51.45988459791264</v>
      </c>
    </row>
    <row r="62" spans="1:5" ht="15.75">
      <c r="A62" s="1">
        <v>62.4</v>
      </c>
      <c r="B62" s="1">
        <v>1.5836</v>
      </c>
      <c r="C62" s="1">
        <f t="shared" si="6"/>
        <v>1.5817443285914388</v>
      </c>
      <c r="D62" s="14">
        <f t="shared" si="7"/>
        <v>1.352790664127081</v>
      </c>
      <c r="E62" s="1">
        <f t="shared" si="8"/>
        <v>52.2730185359043</v>
      </c>
    </row>
    <row r="63" spans="1:5" ht="15.75">
      <c r="A63" s="1">
        <v>62.6</v>
      </c>
      <c r="B63" s="1">
        <v>1.265</v>
      </c>
      <c r="C63" s="1">
        <f aca="true" t="shared" si="9" ref="C63:C71">B63*(1+($I$26+$I$27*A63)/(1282900)+($I$28+A63*$I$29-$I$30)/400)</f>
        <v>1.2635211001740319</v>
      </c>
      <c r="D63" s="14">
        <f aca="true" t="shared" si="10" ref="D63:D71">G$16+G$18*A63</f>
        <v>1.3537976768279698</v>
      </c>
      <c r="E63" s="1">
        <f t="shared" si="8"/>
        <v>52.42075109847496</v>
      </c>
    </row>
    <row r="64" spans="1:5" ht="15.75">
      <c r="A64" s="1">
        <v>62.8</v>
      </c>
      <c r="B64" s="1">
        <v>1.239</v>
      </c>
      <c r="C64" s="1">
        <f t="shared" si="9"/>
        <v>1.23755486025384</v>
      </c>
      <c r="D64" s="14">
        <f t="shared" si="10"/>
        <v>1.3548046895288588</v>
      </c>
      <c r="E64" s="1">
        <f aca="true" t="shared" si="11" ref="E64:E71">E63+(A64-A63)/D64</f>
        <v>52.56837385291755</v>
      </c>
    </row>
    <row r="65" spans="1:5" ht="15.75">
      <c r="A65" s="1">
        <v>63.2</v>
      </c>
      <c r="B65" s="1">
        <v>1.4059</v>
      </c>
      <c r="C65" s="1">
        <f t="shared" si="9"/>
        <v>1.4042678257772907</v>
      </c>
      <c r="D65" s="14">
        <f t="shared" si="10"/>
        <v>1.3568187149306365</v>
      </c>
      <c r="E65" s="1">
        <f t="shared" si="11"/>
        <v>52.863181107268005</v>
      </c>
    </row>
    <row r="66" spans="1:5" ht="15.75">
      <c r="A66" s="1">
        <v>63.6</v>
      </c>
      <c r="B66" s="1">
        <v>1.531</v>
      </c>
      <c r="C66" s="1">
        <f t="shared" si="9"/>
        <v>1.5292309043328254</v>
      </c>
      <c r="D66" s="14">
        <f t="shared" si="10"/>
        <v>1.3588327403324143</v>
      </c>
      <c r="E66" s="1">
        <f t="shared" si="11"/>
        <v>53.157551406221906</v>
      </c>
    </row>
    <row r="67" spans="1:5" ht="15.75">
      <c r="A67" s="1">
        <v>64</v>
      </c>
      <c r="B67" s="1">
        <v>1.567</v>
      </c>
      <c r="C67" s="1">
        <f t="shared" si="9"/>
        <v>1.5651978141330474</v>
      </c>
      <c r="D67" s="14">
        <f t="shared" si="10"/>
        <v>1.360846765734192</v>
      </c>
      <c r="E67" s="1">
        <f t="shared" si="11"/>
        <v>53.45148604314937</v>
      </c>
    </row>
    <row r="68" spans="1:5" ht="15.75">
      <c r="A68" s="1">
        <v>64.8</v>
      </c>
      <c r="B68" s="1">
        <v>1.1702</v>
      </c>
      <c r="C68" s="1">
        <f t="shared" si="9"/>
        <v>1.1688668762853462</v>
      </c>
      <c r="D68" s="14">
        <f t="shared" si="10"/>
        <v>1.3648748165377476</v>
      </c>
      <c r="E68" s="1">
        <f t="shared" si="11"/>
        <v>54.03762038331497</v>
      </c>
    </row>
    <row r="69" spans="1:5" ht="15.75">
      <c r="A69" s="1">
        <v>66</v>
      </c>
      <c r="B69" s="1">
        <v>1.498</v>
      </c>
      <c r="C69" s="1">
        <f t="shared" si="9"/>
        <v>1.4963178388177498</v>
      </c>
      <c r="D69" s="14">
        <f t="shared" si="10"/>
        <v>1.3709168927430808</v>
      </c>
      <c r="E69" s="1">
        <f t="shared" si="11"/>
        <v>54.912946966824286</v>
      </c>
    </row>
    <row r="70" spans="1:5" ht="15.75">
      <c r="A70" s="1">
        <v>66.9</v>
      </c>
      <c r="B70" s="1">
        <v>1.4468</v>
      </c>
      <c r="C70" s="1">
        <f t="shared" si="9"/>
        <v>1.4451930086559919</v>
      </c>
      <c r="D70" s="14">
        <f t="shared" si="10"/>
        <v>1.3754484498970807</v>
      </c>
      <c r="E70" s="1">
        <f t="shared" si="11"/>
        <v>55.56727901399577</v>
      </c>
    </row>
    <row r="71" spans="1:5" ht="15.75">
      <c r="A71" s="1">
        <v>67.1</v>
      </c>
      <c r="B71" s="1">
        <v>1.6212</v>
      </c>
      <c r="C71" s="1">
        <f t="shared" si="9"/>
        <v>1.6194037002311108</v>
      </c>
      <c r="D71" s="14">
        <f t="shared" si="10"/>
        <v>1.3764554625979697</v>
      </c>
      <c r="E71" s="1">
        <f t="shared" si="11"/>
        <v>55.71257975596275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8" sqref="C28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11.1</v>
      </c>
      <c r="C3" s="1">
        <v>0</v>
      </c>
      <c r="F3" s="4">
        <f>1000*1/SLOPE(C3:C9,B3:B9)</f>
        <v>83.52762840991626</v>
      </c>
      <c r="G3" s="1">
        <f>INTERCEPT(B4:B9,A4:A9)</f>
        <v>13.271667543859643</v>
      </c>
    </row>
    <row r="4" spans="1:9" ht="15.75">
      <c r="A4" s="1">
        <v>47.3</v>
      </c>
      <c r="B4" s="1">
        <v>15.212</v>
      </c>
      <c r="C4" s="1">
        <f>LN($G$16+$G$18*A4)/$G$18-LN($G$16)/$G$18</f>
        <v>43.122609901906934</v>
      </c>
      <c r="E4" s="5">
        <f>1000*1/SLOPE(C3:C4,B3:B4)</f>
        <v>95.35600951226726</v>
      </c>
      <c r="F4" s="5" t="s">
        <v>7</v>
      </c>
      <c r="I4" s="6">
        <f>SLOPE(E4:E9,A4:A9)*1000</f>
        <v>-1502.433642032688</v>
      </c>
    </row>
    <row r="5" spans="1:9" ht="15.75">
      <c r="A5" s="1">
        <v>66.3</v>
      </c>
      <c r="B5" s="1">
        <v>16.297</v>
      </c>
      <c r="C5" s="1">
        <f>LN($G$16+$G$18*A5)/$G$18-LN($G$16)/$G$18</f>
        <v>58.35849338933646</v>
      </c>
      <c r="E5" s="5">
        <f>1000*1/SLOPE(C4:C5,B4:B5)</f>
        <v>71.21346135884909</v>
      </c>
      <c r="F5" s="7">
        <f>CORREL(C3:C9,B3:B9)</f>
        <v>0.9901763819383547</v>
      </c>
      <c r="I5" s="6"/>
    </row>
    <row r="6" spans="1:5" ht="15.75">
      <c r="A6" s="1">
        <v>85.3</v>
      </c>
      <c r="B6" s="1">
        <v>16.843</v>
      </c>
      <c r="C6" s="1">
        <f>LN($G$16+$G$18*A6)/$G$18-LN($G$16)/$G$18</f>
        <v>72.62795530487539</v>
      </c>
      <c r="E6" s="5">
        <f>1000*1/SLOPE(C5:C6,B5:B6)</f>
        <v>38.26353111502489</v>
      </c>
    </row>
    <row r="7" ht="15.75">
      <c r="F7" s="8"/>
    </row>
    <row r="8" ht="15.75">
      <c r="F8" s="4" t="s">
        <v>8</v>
      </c>
    </row>
    <row r="9" ht="15.75">
      <c r="F9" s="4">
        <f>1000*SLOPE(B3:B9,A3:A9)</f>
        <v>69.79152190317062</v>
      </c>
    </row>
    <row r="10" ht="15.75">
      <c r="F10" s="5" t="s">
        <v>9</v>
      </c>
    </row>
    <row r="11" ht="15.75">
      <c r="F11" s="7">
        <f>CORREL(B3:B9,A3:A9)</f>
        <v>0.9829762939263205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>G$16+G$18*A14</f>
        <v>0.9951352077631986</v>
      </c>
      <c r="E14" s="1">
        <v>0</v>
      </c>
    </row>
    <row r="15" spans="1:7" ht="15.75">
      <c r="A15" s="1">
        <v>0.5</v>
      </c>
      <c r="B15" s="1">
        <v>0.9907</v>
      </c>
      <c r="C15" s="1">
        <f aca="true" t="shared" si="0" ref="C15:C30">B15*(1+($I$26+$I$27*A15)/(1282900)+($I$28+A15*$I$29-$I$30)/400)</f>
        <v>0.9831078080646344</v>
      </c>
      <c r="D15" s="14">
        <f aca="true" t="shared" si="1" ref="D15:D30">G$16+G$18*A15</f>
        <v>0.9973570131831709</v>
      </c>
      <c r="E15" s="1">
        <f>E14+(A15-A14)/D15</f>
        <v>0.5013249953536666</v>
      </c>
      <c r="G15" s="2" t="s">
        <v>14</v>
      </c>
    </row>
    <row r="16" spans="1:7" ht="15.75">
      <c r="A16" s="1">
        <v>0.5</v>
      </c>
      <c r="B16" s="1">
        <v>0.9132</v>
      </c>
      <c r="C16" s="1">
        <f t="shared" si="0"/>
        <v>0.9062017263799577</v>
      </c>
      <c r="D16" s="14">
        <f t="shared" si="1"/>
        <v>0.9973570131831709</v>
      </c>
      <c r="E16" s="1">
        <f aca="true" t="shared" si="2" ref="E16:E31">E15+(A16-A15)/D16</f>
        <v>0.5013249953536666</v>
      </c>
      <c r="G16" s="1">
        <f>INTERCEPT(C14:C998,A14:A998)</f>
        <v>0.9951352077631986</v>
      </c>
    </row>
    <row r="17" spans="1:7" ht="15.75">
      <c r="A17" s="1">
        <v>2</v>
      </c>
      <c r="B17" s="1">
        <v>1.1712</v>
      </c>
      <c r="C17" s="1">
        <f t="shared" si="0"/>
        <v>1.1625335424292156</v>
      </c>
      <c r="D17" s="14">
        <f t="shared" si="1"/>
        <v>1.004022429443088</v>
      </c>
      <c r="E17" s="1">
        <f t="shared" si="2"/>
        <v>1.9953155238640918</v>
      </c>
      <c r="G17" s="2" t="s">
        <v>15</v>
      </c>
    </row>
    <row r="18" spans="1:7" ht="15.75">
      <c r="A18" s="1">
        <v>2</v>
      </c>
      <c r="B18" s="1">
        <v>1.2338</v>
      </c>
      <c r="C18" s="1">
        <f t="shared" si="0"/>
        <v>1.2246703250078264</v>
      </c>
      <c r="D18" s="14">
        <f t="shared" si="1"/>
        <v>1.004022429443088</v>
      </c>
      <c r="E18" s="1">
        <f t="shared" si="2"/>
        <v>1.9953155238640918</v>
      </c>
      <c r="G18" s="17">
        <f>SLOPE(C14:C998,A14:A998)</f>
        <v>0.004443610839944672</v>
      </c>
    </row>
    <row r="19" spans="1:5" ht="15.75">
      <c r="A19" s="1">
        <v>3.5</v>
      </c>
      <c r="B19" s="1">
        <v>1.1286</v>
      </c>
      <c r="C19" s="1">
        <f t="shared" si="0"/>
        <v>1.1205465174919718</v>
      </c>
      <c r="D19" s="14">
        <f t="shared" si="1"/>
        <v>1.010687845703005</v>
      </c>
      <c r="E19" s="1">
        <f t="shared" si="2"/>
        <v>3.479453288434362</v>
      </c>
    </row>
    <row r="20" spans="1:5" ht="15.75">
      <c r="A20" s="1">
        <v>3.5</v>
      </c>
      <c r="B20" s="1">
        <v>0.9562</v>
      </c>
      <c r="C20" s="1">
        <f t="shared" si="0"/>
        <v>0.9493767322575078</v>
      </c>
      <c r="D20" s="14">
        <f t="shared" si="1"/>
        <v>1.010687845703005</v>
      </c>
      <c r="E20" s="1">
        <f t="shared" si="2"/>
        <v>3.479453288434362</v>
      </c>
    </row>
    <row r="21" spans="1:5" ht="15.75">
      <c r="A21" s="1">
        <v>4.75</v>
      </c>
      <c r="B21" s="1">
        <v>0.961</v>
      </c>
      <c r="C21" s="1">
        <f t="shared" si="0"/>
        <v>0.9543537584417363</v>
      </c>
      <c r="D21" s="14">
        <f t="shared" si="1"/>
        <v>1.016242359252936</v>
      </c>
      <c r="E21" s="1">
        <f t="shared" si="2"/>
        <v>4.709474836560839</v>
      </c>
    </row>
    <row r="22" spans="1:5" ht="15.75">
      <c r="A22" s="1">
        <v>5</v>
      </c>
      <c r="B22" s="1">
        <v>1.0992</v>
      </c>
      <c r="C22" s="1">
        <f t="shared" si="0"/>
        <v>1.091646304534256</v>
      </c>
      <c r="D22" s="14">
        <f t="shared" si="1"/>
        <v>1.017353261962922</v>
      </c>
      <c r="E22" s="1">
        <f t="shared" si="2"/>
        <v>4.9552105208576</v>
      </c>
    </row>
    <row r="23" spans="1:5" ht="15.75">
      <c r="A23" s="1">
        <v>5.8</v>
      </c>
      <c r="B23" s="1">
        <v>1.3011</v>
      </c>
      <c r="C23" s="1">
        <f t="shared" si="0"/>
        <v>1.2923419209349463</v>
      </c>
      <c r="D23" s="14">
        <f t="shared" si="1"/>
        <v>1.0209081506348778</v>
      </c>
      <c r="E23" s="1">
        <f t="shared" si="2"/>
        <v>5.738826558698515</v>
      </c>
    </row>
    <row r="24" spans="1:7" ht="15.75">
      <c r="A24" s="1">
        <v>6.5</v>
      </c>
      <c r="B24" s="1">
        <v>0.9802</v>
      </c>
      <c r="C24" s="1">
        <f t="shared" si="0"/>
        <v>0.973722670905722</v>
      </c>
      <c r="D24" s="14">
        <f t="shared" si="1"/>
        <v>1.024018678222839</v>
      </c>
      <c r="E24" s="1">
        <f t="shared" si="2"/>
        <v>6.422407839866974</v>
      </c>
      <c r="G24" s="13" t="s">
        <v>17</v>
      </c>
    </row>
    <row r="25" spans="1:5" ht="15.75">
      <c r="A25" s="1">
        <v>7.3</v>
      </c>
      <c r="B25" s="1">
        <v>0.9469</v>
      </c>
      <c r="C25" s="1">
        <f t="shared" si="0"/>
        <v>0.9407759570345985</v>
      </c>
      <c r="D25" s="14">
        <f t="shared" si="1"/>
        <v>1.0275735668947947</v>
      </c>
      <c r="E25" s="1">
        <f t="shared" si="2"/>
        <v>7.2009409062804135</v>
      </c>
    </row>
    <row r="26" spans="1:9" ht="15.75">
      <c r="A26" s="1">
        <v>8</v>
      </c>
      <c r="B26" s="1">
        <v>1.1875</v>
      </c>
      <c r="C26" s="1">
        <f t="shared" si="0"/>
        <v>1.1799660866742752</v>
      </c>
      <c r="D26" s="14">
        <f t="shared" si="1"/>
        <v>1.030684094482756</v>
      </c>
      <c r="E26" s="1">
        <f t="shared" si="2"/>
        <v>7.880101479095202</v>
      </c>
      <c r="G26" s="2" t="s">
        <v>18</v>
      </c>
      <c r="I26" s="1">
        <v>2564</v>
      </c>
    </row>
    <row r="27" spans="1:9" ht="15.75">
      <c r="A27" s="1">
        <v>8.8</v>
      </c>
      <c r="B27" s="1">
        <v>1.0164</v>
      </c>
      <c r="C27" s="1">
        <f t="shared" si="0"/>
        <v>1.0100946176989378</v>
      </c>
      <c r="D27" s="14">
        <f t="shared" si="1"/>
        <v>1.0342389831547119</v>
      </c>
      <c r="E27" s="1">
        <f t="shared" si="2"/>
        <v>8.653617091086332</v>
      </c>
      <c r="G27" s="2" t="s">
        <v>19</v>
      </c>
      <c r="I27" s="1">
        <v>1.8</v>
      </c>
    </row>
    <row r="28" spans="1:9" ht="15.75">
      <c r="A28" s="1">
        <v>9</v>
      </c>
      <c r="B28" s="1">
        <v>1.179</v>
      </c>
      <c r="C28" s="1">
        <f t="shared" si="0"/>
        <v>1.1717273783645326</v>
      </c>
      <c r="D28" s="14">
        <f t="shared" si="1"/>
        <v>1.0351277053227006</v>
      </c>
      <c r="E28" s="1">
        <f t="shared" si="2"/>
        <v>8.846829966146661</v>
      </c>
      <c r="G28" s="2" t="s">
        <v>20</v>
      </c>
      <c r="I28" s="1">
        <f>B3</f>
        <v>11.1</v>
      </c>
    </row>
    <row r="29" spans="1:9" ht="15.75">
      <c r="A29" s="1">
        <v>9.8</v>
      </c>
      <c r="B29" s="1">
        <v>1.0733</v>
      </c>
      <c r="C29" s="1">
        <f t="shared" si="0"/>
        <v>1.0668304044545314</v>
      </c>
      <c r="D29" s="14">
        <f t="shared" si="1"/>
        <v>1.0386825939946565</v>
      </c>
      <c r="E29" s="1">
        <f t="shared" si="2"/>
        <v>9.617036383993032</v>
      </c>
      <c r="G29" s="2" t="s">
        <v>21</v>
      </c>
      <c r="I29" s="1">
        <f>F9/1000</f>
        <v>0.06979152190317062</v>
      </c>
    </row>
    <row r="30" spans="1:9" ht="15.75">
      <c r="A30" s="1">
        <v>10.3</v>
      </c>
      <c r="B30" s="1">
        <v>1.1535</v>
      </c>
      <c r="C30" s="1">
        <f t="shared" si="0"/>
        <v>1.1466484179193654</v>
      </c>
      <c r="D30" s="14">
        <f t="shared" si="1"/>
        <v>1.0409043994146288</v>
      </c>
      <c r="E30" s="1">
        <f t="shared" si="2"/>
        <v>10.097387893969533</v>
      </c>
      <c r="G30" s="2" t="s">
        <v>22</v>
      </c>
      <c r="I30" s="1">
        <v>15</v>
      </c>
    </row>
    <row r="31" spans="1:5" ht="15.75">
      <c r="A31" s="1">
        <v>11.3</v>
      </c>
      <c r="B31" s="1">
        <v>1.0661</v>
      </c>
      <c r="C31" s="1">
        <f aca="true" t="shared" si="3" ref="C31:C46">B31*(1+($I$26+$I$27*A31)/(1282900)+($I$28+A31*$I$29-$I$30)/400)</f>
        <v>1.0599550658333639</v>
      </c>
      <c r="D31" s="14">
        <f aca="true" t="shared" si="4" ref="D31:D46">G$16+G$18*A31</f>
        <v>1.0453480102545734</v>
      </c>
      <c r="E31" s="1">
        <f t="shared" si="2"/>
        <v>11.054007115693091</v>
      </c>
    </row>
    <row r="32" spans="1:5" ht="15.75">
      <c r="A32" s="1">
        <v>11.8</v>
      </c>
      <c r="B32" s="1">
        <v>0.9733</v>
      </c>
      <c r="C32" s="1">
        <f t="shared" si="3"/>
        <v>0.9677755521829172</v>
      </c>
      <c r="D32" s="14">
        <f t="shared" si="4"/>
        <v>1.0475698156745459</v>
      </c>
      <c r="E32" s="1">
        <f aca="true" t="shared" si="5" ref="E32:E47">E31+(A32-A31)/D32</f>
        <v>11.531302273035939</v>
      </c>
    </row>
    <row r="33" spans="1:5" ht="15.75">
      <c r="A33" s="1">
        <v>12.8</v>
      </c>
      <c r="B33" s="1">
        <v>1.2897</v>
      </c>
      <c r="C33" s="1">
        <f t="shared" si="3"/>
        <v>1.2826065016079833</v>
      </c>
      <c r="D33" s="14">
        <f t="shared" si="4"/>
        <v>1.0520134265144905</v>
      </c>
      <c r="E33" s="1">
        <f t="shared" si="5"/>
        <v>12.481860483412758</v>
      </c>
    </row>
    <row r="34" spans="1:5" ht="15.75">
      <c r="A34" s="1">
        <v>14.3</v>
      </c>
      <c r="B34" s="1">
        <v>0.9499</v>
      </c>
      <c r="C34" s="1">
        <f t="shared" si="3"/>
        <v>0.9449260459960546</v>
      </c>
      <c r="D34" s="14">
        <f t="shared" si="4"/>
        <v>1.0586788427744074</v>
      </c>
      <c r="E34" s="1">
        <f t="shared" si="5"/>
        <v>13.898720761898208</v>
      </c>
    </row>
    <row r="35" spans="1:5" ht="15.75">
      <c r="A35" s="1">
        <v>15.8</v>
      </c>
      <c r="B35" s="1">
        <v>1.1383</v>
      </c>
      <c r="C35" s="1">
        <f t="shared" si="3"/>
        <v>1.1326398380460614</v>
      </c>
      <c r="D35" s="14">
        <f t="shared" si="4"/>
        <v>1.0653442590343245</v>
      </c>
      <c r="E35" s="1">
        <f t="shared" si="5"/>
        <v>15.30671633448398</v>
      </c>
    </row>
    <row r="36" spans="1:5" ht="15.75">
      <c r="A36" s="1">
        <v>17.3</v>
      </c>
      <c r="B36" s="1">
        <v>1.1124</v>
      </c>
      <c r="C36" s="1">
        <f t="shared" si="3"/>
        <v>1.1071621015025066</v>
      </c>
      <c r="D36" s="14">
        <f t="shared" si="4"/>
        <v>1.0720096752942414</v>
      </c>
      <c r="E36" s="1">
        <f t="shared" si="5"/>
        <v>16.7059574370312</v>
      </c>
    </row>
    <row r="37" spans="1:5" ht="15.75">
      <c r="A37" s="1">
        <v>18.8</v>
      </c>
      <c r="B37" s="1">
        <v>1.3233</v>
      </c>
      <c r="C37" s="1">
        <f t="shared" si="3"/>
        <v>1.3174181646604575</v>
      </c>
      <c r="D37" s="14">
        <f t="shared" si="4"/>
        <v>1.0786750915541585</v>
      </c>
      <c r="E37" s="1">
        <f t="shared" si="5"/>
        <v>18.0965522618721</v>
      </c>
    </row>
    <row r="38" spans="1:5" ht="15.75">
      <c r="A38" s="1">
        <v>19.3</v>
      </c>
      <c r="B38" s="1">
        <v>1.1026</v>
      </c>
      <c r="C38" s="1">
        <f t="shared" si="3"/>
        <v>1.097796100952149</v>
      </c>
      <c r="D38" s="14">
        <f t="shared" si="4"/>
        <v>1.0808968969741308</v>
      </c>
      <c r="E38" s="1">
        <f t="shared" si="5"/>
        <v>18.559131071562188</v>
      </c>
    </row>
    <row r="39" spans="1:5" ht="15.75">
      <c r="A39" s="1">
        <v>20.8</v>
      </c>
      <c r="B39" s="1">
        <v>1.026</v>
      </c>
      <c r="C39" s="1">
        <f t="shared" si="3"/>
        <v>1.0218005203867189</v>
      </c>
      <c r="D39" s="14">
        <f t="shared" si="4"/>
        <v>1.0875623132340477</v>
      </c>
      <c r="E39" s="1">
        <f t="shared" si="5"/>
        <v>19.938362387089754</v>
      </c>
    </row>
    <row r="40" spans="1:5" ht="15.75">
      <c r="A40" s="1">
        <v>22.3</v>
      </c>
      <c r="B40" s="1">
        <v>1.2034</v>
      </c>
      <c r="C40" s="1">
        <f t="shared" si="3"/>
        <v>1.1987918959077384</v>
      </c>
      <c r="D40" s="14">
        <f t="shared" si="4"/>
        <v>1.0942277294939649</v>
      </c>
      <c r="E40" s="1">
        <f t="shared" si="5"/>
        <v>21.309192205754364</v>
      </c>
    </row>
    <row r="41" spans="1:5" ht="15.75">
      <c r="A41" s="1">
        <v>23.8</v>
      </c>
      <c r="B41" s="1">
        <v>1.0859</v>
      </c>
      <c r="C41" s="1">
        <f t="shared" si="3"/>
        <v>1.0820283164768087</v>
      </c>
      <c r="D41" s="14">
        <f t="shared" si="4"/>
        <v>1.1008931457538818</v>
      </c>
      <c r="E41" s="1">
        <f t="shared" si="5"/>
        <v>22.67172226217761</v>
      </c>
    </row>
    <row r="42" spans="1:5" ht="15.75">
      <c r="A42" s="1">
        <v>25.3</v>
      </c>
      <c r="B42" s="1">
        <v>1.2784</v>
      </c>
      <c r="C42" s="1">
        <f t="shared" si="3"/>
        <v>1.274179245285432</v>
      </c>
      <c r="D42" s="14">
        <f t="shared" si="4"/>
        <v>1.1075585620137989</v>
      </c>
      <c r="E42" s="1">
        <f t="shared" si="5"/>
        <v>24.026052454228722</v>
      </c>
    </row>
    <row r="43" spans="1:5" ht="15.75">
      <c r="A43" s="1">
        <v>26.8</v>
      </c>
      <c r="B43" s="1">
        <v>1.0113</v>
      </c>
      <c r="C43" s="1">
        <f t="shared" si="3"/>
        <v>1.0082279044162192</v>
      </c>
      <c r="D43" s="14">
        <f t="shared" si="4"/>
        <v>1.1142239782737158</v>
      </c>
      <c r="E43" s="1">
        <f t="shared" si="5"/>
        <v>25.372280886975226</v>
      </c>
    </row>
    <row r="44" spans="1:5" ht="15.75">
      <c r="A44" s="1">
        <v>28.3</v>
      </c>
      <c r="B44" s="1">
        <v>1.2802</v>
      </c>
      <c r="C44" s="1">
        <f t="shared" si="3"/>
        <v>1.2766487943532103</v>
      </c>
      <c r="D44" s="14">
        <f t="shared" si="4"/>
        <v>1.120889394533633</v>
      </c>
      <c r="E44" s="1">
        <f t="shared" si="5"/>
        <v>26.710503915326836</v>
      </c>
    </row>
    <row r="45" spans="1:5" ht="15.75">
      <c r="A45" s="1">
        <v>28.8</v>
      </c>
      <c r="B45" s="1">
        <v>1.0392</v>
      </c>
      <c r="C45" s="1">
        <f t="shared" si="3"/>
        <v>1.0364087035577219</v>
      </c>
      <c r="D45" s="14">
        <f t="shared" si="4"/>
        <v>1.1231111999536052</v>
      </c>
      <c r="E45" s="1">
        <f t="shared" si="5"/>
        <v>27.155695807296798</v>
      </c>
    </row>
    <row r="46" spans="1:5" ht="15.75">
      <c r="A46" s="1">
        <v>30.3</v>
      </c>
      <c r="B46" s="1">
        <v>1.0815</v>
      </c>
      <c r="C46" s="1">
        <f t="shared" si="3"/>
        <v>1.0788804099175573</v>
      </c>
      <c r="D46" s="14">
        <f t="shared" si="4"/>
        <v>1.129776616213522</v>
      </c>
      <c r="E46" s="1">
        <f t="shared" si="5"/>
        <v>28.48339190090802</v>
      </c>
    </row>
    <row r="47" spans="1:5" ht="15.75">
      <c r="A47" s="1">
        <v>31.8</v>
      </c>
      <c r="B47" s="1">
        <v>1.2134</v>
      </c>
      <c r="C47" s="1">
        <f aca="true" t="shared" si="6" ref="C47:C62">B47*(1+($I$26+$I$27*A47)/(1282900)+($I$28+A47*$I$29-$I$30)/400)</f>
        <v>1.2107810466837063</v>
      </c>
      <c r="D47" s="14">
        <f aca="true" t="shared" si="7" ref="D47:D62">G$16+G$18*A47</f>
        <v>1.1364420324734392</v>
      </c>
      <c r="E47" s="1">
        <f t="shared" si="5"/>
        <v>29.80330084226888</v>
      </c>
    </row>
    <row r="48" spans="1:5" ht="15.75">
      <c r="A48" s="1">
        <v>33.3</v>
      </c>
      <c r="B48" s="1">
        <v>1.0714</v>
      </c>
      <c r="C48" s="1">
        <f t="shared" si="6"/>
        <v>1.0693701934836843</v>
      </c>
      <c r="D48" s="14">
        <f t="shared" si="7"/>
        <v>1.1431074487333561</v>
      </c>
      <c r="E48" s="1">
        <f aca="true" t="shared" si="8" ref="E48:E63">E47+(A48-A47)/D48</f>
        <v>31.11551344455933</v>
      </c>
    </row>
    <row r="49" spans="1:5" ht="15.75">
      <c r="A49" s="1">
        <v>34.8</v>
      </c>
      <c r="B49" s="1">
        <v>1.1885</v>
      </c>
      <c r="C49" s="1">
        <f t="shared" si="6"/>
        <v>1.1865618966617932</v>
      </c>
      <c r="D49" s="14">
        <f t="shared" si="7"/>
        <v>1.1497728649932732</v>
      </c>
      <c r="E49" s="1">
        <f t="shared" si="8"/>
        <v>32.42011894158397</v>
      </c>
    </row>
    <row r="50" spans="1:5" ht="15.75">
      <c r="A50" s="1">
        <v>37.8</v>
      </c>
      <c r="B50" s="1">
        <v>1.0296</v>
      </c>
      <c r="C50" s="1">
        <f t="shared" si="6"/>
        <v>1.0284642810212195</v>
      </c>
      <c r="D50" s="14">
        <f t="shared" si="7"/>
        <v>1.1631036975131073</v>
      </c>
      <c r="E50" s="1">
        <f t="shared" si="8"/>
        <v>34.9994246444327</v>
      </c>
    </row>
    <row r="51" spans="1:5" ht="15.75">
      <c r="A51" s="1">
        <v>38.3</v>
      </c>
      <c r="B51" s="1">
        <v>1.2132</v>
      </c>
      <c r="C51" s="1">
        <f t="shared" si="6"/>
        <v>1.2119684476527575</v>
      </c>
      <c r="D51" s="14">
        <f t="shared" si="7"/>
        <v>1.1653255029330796</v>
      </c>
      <c r="E51" s="1">
        <f t="shared" si="8"/>
        <v>35.42848931240874</v>
      </c>
    </row>
    <row r="52" spans="1:5" ht="15.75">
      <c r="A52" s="1">
        <v>39.8</v>
      </c>
      <c r="B52" s="1">
        <v>1.0197</v>
      </c>
      <c r="C52" s="1">
        <f t="shared" si="6"/>
        <v>1.0189338948937765</v>
      </c>
      <c r="D52" s="14">
        <f t="shared" si="7"/>
        <v>1.1719909191929965</v>
      </c>
      <c r="E52" s="1">
        <f t="shared" si="8"/>
        <v>36.7083627102614</v>
      </c>
    </row>
    <row r="53" spans="1:5" ht="15.75">
      <c r="A53" s="1">
        <v>41.3</v>
      </c>
      <c r="B53" s="1">
        <v>1.2727</v>
      </c>
      <c r="C53" s="1">
        <f t="shared" si="6"/>
        <v>1.2720795821734427</v>
      </c>
      <c r="D53" s="14">
        <f t="shared" si="7"/>
        <v>1.1786563354529136</v>
      </c>
      <c r="E53" s="1">
        <f t="shared" si="8"/>
        <v>37.98099829951788</v>
      </c>
    </row>
    <row r="54" spans="1:5" ht="15.75">
      <c r="A54" s="1">
        <v>42.8</v>
      </c>
      <c r="B54" s="1">
        <v>0.9838</v>
      </c>
      <c r="C54" s="1">
        <f t="shared" si="6"/>
        <v>0.9835799644906769</v>
      </c>
      <c r="D54" s="14">
        <f t="shared" si="7"/>
        <v>1.1853217517128305</v>
      </c>
      <c r="E54" s="1">
        <f t="shared" si="8"/>
        <v>39.246477480873025</v>
      </c>
    </row>
    <row r="55" spans="1:5" ht="15.75">
      <c r="A55" s="1">
        <v>44.3</v>
      </c>
      <c r="B55" s="1">
        <v>1.1928</v>
      </c>
      <c r="C55" s="1">
        <f t="shared" si="6"/>
        <v>1.19284790765773</v>
      </c>
      <c r="D55" s="14">
        <f t="shared" si="7"/>
        <v>1.1919871679727476</v>
      </c>
      <c r="E55" s="1">
        <f t="shared" si="8"/>
        <v>40.50488028947968</v>
      </c>
    </row>
    <row r="56" spans="1:5" ht="15.75">
      <c r="A56" s="1">
        <v>45.8</v>
      </c>
      <c r="B56" s="1">
        <v>1.0614</v>
      </c>
      <c r="C56" s="1">
        <f t="shared" si="6"/>
        <v>1.0617226516385456</v>
      </c>
      <c r="D56" s="14">
        <f t="shared" si="7"/>
        <v>1.1986525842326645</v>
      </c>
      <c r="E56" s="1">
        <f t="shared" si="8"/>
        <v>41.75628542532248</v>
      </c>
    </row>
    <row r="57" spans="1:5" ht="15.75">
      <c r="A57" s="1">
        <v>47.3</v>
      </c>
      <c r="B57" s="1">
        <v>1.234</v>
      </c>
      <c r="C57" s="1">
        <f t="shared" si="6"/>
        <v>1.2347006771205347</v>
      </c>
      <c r="D57" s="14">
        <f t="shared" si="7"/>
        <v>1.2053180004925816</v>
      </c>
      <c r="E57" s="1">
        <f t="shared" si="8"/>
        <v>43.0007702827518</v>
      </c>
    </row>
    <row r="58" spans="1:5" ht="15.75">
      <c r="A58" s="1">
        <v>47.8</v>
      </c>
      <c r="B58" s="1">
        <v>0.8761</v>
      </c>
      <c r="C58" s="1">
        <f t="shared" si="6"/>
        <v>0.876674503098942</v>
      </c>
      <c r="D58" s="14">
        <f t="shared" si="7"/>
        <v>1.207539805912554</v>
      </c>
      <c r="E58" s="1">
        <f t="shared" si="8"/>
        <v>43.414835307815004</v>
      </c>
    </row>
    <row r="59" spans="1:5" ht="15.75">
      <c r="A59" s="1">
        <v>49.3</v>
      </c>
      <c r="B59" s="1">
        <v>1.0804</v>
      </c>
      <c r="C59" s="1">
        <f t="shared" si="6"/>
        <v>1.0813935071142453</v>
      </c>
      <c r="D59" s="14">
        <f t="shared" si="7"/>
        <v>1.2142052221724708</v>
      </c>
      <c r="E59" s="1">
        <f t="shared" si="8"/>
        <v>44.65021131560072</v>
      </c>
    </row>
    <row r="60" spans="1:5" ht="15.75">
      <c r="A60" s="1">
        <v>50.8</v>
      </c>
      <c r="B60" s="1">
        <v>1.3804</v>
      </c>
      <c r="C60" s="1">
        <f t="shared" si="6"/>
        <v>1.3820335601501135</v>
      </c>
      <c r="D60" s="14">
        <f t="shared" si="7"/>
        <v>1.220870638432388</v>
      </c>
      <c r="E60" s="1">
        <f t="shared" si="8"/>
        <v>45.8788427141951</v>
      </c>
    </row>
    <row r="61" spans="1:5" ht="15.75">
      <c r="A61" s="1">
        <v>52.3</v>
      </c>
      <c r="B61" s="1">
        <v>1.1183</v>
      </c>
      <c r="C61" s="1">
        <f t="shared" si="6"/>
        <v>1.1199184250520975</v>
      </c>
      <c r="D61" s="14">
        <f t="shared" si="7"/>
        <v>1.2275360546923049</v>
      </c>
      <c r="E61" s="1">
        <f t="shared" si="8"/>
        <v>47.10080274890544</v>
      </c>
    </row>
    <row r="62" spans="1:5" ht="15.75">
      <c r="A62" s="1">
        <v>53.8</v>
      </c>
      <c r="B62" s="1">
        <v>1.1756</v>
      </c>
      <c r="C62" s="1">
        <f t="shared" si="6"/>
        <v>1.1776115008030783</v>
      </c>
      <c r="D62" s="14">
        <f t="shared" si="7"/>
        <v>1.234201470952222</v>
      </c>
      <c r="E62" s="1">
        <f t="shared" si="8"/>
        <v>48.316163478335376</v>
      </c>
    </row>
    <row r="63" spans="1:5" ht="15.75">
      <c r="A63" s="1">
        <v>55.3</v>
      </c>
      <c r="B63" s="1">
        <v>1.2893</v>
      </c>
      <c r="C63" s="1">
        <f aca="true" t="shared" si="9" ref="C63:C78">B63*(1+($I$26+$I$27*A63)/(1282900)+($I$28+A63*$I$29-$I$30)/400)</f>
        <v>1.2918461930157759</v>
      </c>
      <c r="D63" s="14">
        <f aca="true" t="shared" si="10" ref="D63:D78">G$16+G$18*A63</f>
        <v>1.240866887212139</v>
      </c>
      <c r="E63" s="1">
        <f t="shared" si="8"/>
        <v>49.52499579988282</v>
      </c>
    </row>
    <row r="64" spans="1:5" ht="15.75">
      <c r="A64" s="1">
        <v>56.8</v>
      </c>
      <c r="B64" s="1">
        <v>1.2413</v>
      </c>
      <c r="C64" s="1">
        <f t="shared" si="9"/>
        <v>1.2440788827706155</v>
      </c>
      <c r="D64" s="14">
        <f t="shared" si="10"/>
        <v>1.247532303472056</v>
      </c>
      <c r="E64" s="1">
        <f aca="true" t="shared" si="11" ref="E64:E79">E63+(A64-A63)/D64</f>
        <v>50.727369474556646</v>
      </c>
    </row>
    <row r="65" spans="1:5" ht="15.75">
      <c r="A65" s="1">
        <v>57.3</v>
      </c>
      <c r="B65" s="1">
        <v>1.1585</v>
      </c>
      <c r="C65" s="1">
        <f t="shared" si="9"/>
        <v>1.1611953990237882</v>
      </c>
      <c r="D65" s="14">
        <f t="shared" si="10"/>
        <v>1.2497541088920283</v>
      </c>
      <c r="E65" s="1">
        <f t="shared" si="11"/>
        <v>51.127448175192626</v>
      </c>
    </row>
    <row r="66" spans="1:5" ht="15.75">
      <c r="A66" s="1">
        <v>60.3</v>
      </c>
      <c r="B66" s="1">
        <v>1.4675</v>
      </c>
      <c r="C66" s="1">
        <f t="shared" si="9"/>
        <v>1.4716886471641184</v>
      </c>
      <c r="D66" s="14">
        <f t="shared" si="10"/>
        <v>1.2630849414118623</v>
      </c>
      <c r="E66" s="1">
        <f t="shared" si="11"/>
        <v>53.50258535056472</v>
      </c>
    </row>
    <row r="67" spans="1:5" ht="15.75">
      <c r="A67" s="1">
        <v>61.8</v>
      </c>
      <c r="B67" s="1">
        <v>1.1908</v>
      </c>
      <c r="C67" s="1">
        <f t="shared" si="9"/>
        <v>1.1945130297420632</v>
      </c>
      <c r="D67" s="14">
        <f t="shared" si="10"/>
        <v>1.2697503576717795</v>
      </c>
      <c r="E67" s="1">
        <f t="shared" si="11"/>
        <v>54.68391992624494</v>
      </c>
    </row>
    <row r="68" spans="1:5" ht="15.75">
      <c r="A68" s="1">
        <v>63.3</v>
      </c>
      <c r="B68" s="1">
        <v>1.1522</v>
      </c>
      <c r="C68" s="1">
        <f t="shared" si="9"/>
        <v>1.1560966478493895</v>
      </c>
      <c r="D68" s="14">
        <f t="shared" si="10"/>
        <v>1.2764157739316964</v>
      </c>
      <c r="E68" s="1">
        <f t="shared" si="11"/>
        <v>55.85908559767785</v>
      </c>
    </row>
    <row r="69" spans="1:5" ht="15.75">
      <c r="A69" s="1">
        <v>64.8</v>
      </c>
      <c r="B69" s="1">
        <v>1.2589</v>
      </c>
      <c r="C69" s="1">
        <f t="shared" si="9"/>
        <v>1.2634896252191012</v>
      </c>
      <c r="D69" s="14">
        <f t="shared" si="10"/>
        <v>1.2830811901916133</v>
      </c>
      <c r="E69" s="1">
        <f t="shared" si="11"/>
        <v>57.02814645794655</v>
      </c>
    </row>
    <row r="70" spans="1:5" ht="15.75">
      <c r="A70" s="1">
        <v>66.05</v>
      </c>
      <c r="B70" s="1">
        <v>1.4528</v>
      </c>
      <c r="C70" s="1">
        <f t="shared" si="9"/>
        <v>1.4584159361743516</v>
      </c>
      <c r="D70" s="14">
        <f t="shared" si="10"/>
        <v>1.2886357037415441</v>
      </c>
      <c r="E70" s="1">
        <f t="shared" si="11"/>
        <v>57.998164591365196</v>
      </c>
    </row>
    <row r="71" spans="1:5" ht="15.75">
      <c r="A71" s="1">
        <v>66.8</v>
      </c>
      <c r="B71" s="1">
        <v>1.1658</v>
      </c>
      <c r="C71" s="1">
        <f t="shared" si="9"/>
        <v>1.1704602927753038</v>
      </c>
      <c r="D71" s="14">
        <f t="shared" si="10"/>
        <v>1.2919684118715027</v>
      </c>
      <c r="E71" s="1">
        <f t="shared" si="11"/>
        <v>58.57867414028952</v>
      </c>
    </row>
    <row r="72" spans="1:5" ht="15.75">
      <c r="A72" s="1">
        <v>68.3</v>
      </c>
      <c r="B72" s="1">
        <v>1.0574</v>
      </c>
      <c r="C72" s="1">
        <f t="shared" si="9"/>
        <v>1.061905929342226</v>
      </c>
      <c r="D72" s="14">
        <f t="shared" si="10"/>
        <v>1.2986338281314196</v>
      </c>
      <c r="E72" s="1">
        <f t="shared" si="11"/>
        <v>59.7337341483584</v>
      </c>
    </row>
    <row r="73" spans="1:5" ht="15.75">
      <c r="A73" s="1">
        <v>69.8</v>
      </c>
      <c r="B73" s="1">
        <v>1.4155</v>
      </c>
      <c r="C73" s="1">
        <f t="shared" si="9"/>
        <v>1.4219053524696994</v>
      </c>
      <c r="D73" s="14">
        <f t="shared" si="10"/>
        <v>1.3052992443913367</v>
      </c>
      <c r="E73" s="1">
        <f t="shared" si="11"/>
        <v>60.88289592597013</v>
      </c>
    </row>
    <row r="74" spans="1:5" ht="15.75">
      <c r="A74" s="1">
        <v>72.8</v>
      </c>
      <c r="B74" s="1">
        <v>1.1947</v>
      </c>
      <c r="C74" s="1">
        <f t="shared" si="9"/>
        <v>1.200736577168662</v>
      </c>
      <c r="D74" s="14">
        <f t="shared" si="10"/>
        <v>1.3186300769111707</v>
      </c>
      <c r="E74" s="1">
        <f t="shared" si="11"/>
        <v>63.157984332134326</v>
      </c>
    </row>
    <row r="75" spans="1:5" ht="15.75">
      <c r="A75" s="1">
        <v>74.3</v>
      </c>
      <c r="B75" s="1">
        <v>1.2468</v>
      </c>
      <c r="C75" s="1">
        <f t="shared" si="9"/>
        <v>1.2534287622025662</v>
      </c>
      <c r="D75" s="14">
        <f t="shared" si="10"/>
        <v>1.3252954931710876</v>
      </c>
      <c r="E75" s="1">
        <f t="shared" si="11"/>
        <v>64.28980739176829</v>
      </c>
    </row>
    <row r="76" spans="1:5" ht="15.75">
      <c r="A76" s="1">
        <v>75.8</v>
      </c>
      <c r="B76" s="1">
        <v>1.4661</v>
      </c>
      <c r="C76" s="1">
        <f t="shared" si="9"/>
        <v>1.4742814876639998</v>
      </c>
      <c r="D76" s="14">
        <f t="shared" si="10"/>
        <v>1.3319609094310048</v>
      </c>
      <c r="E76" s="1">
        <f t="shared" si="11"/>
        <v>65.41596656759634</v>
      </c>
    </row>
    <row r="77" spans="1:5" ht="15.75">
      <c r="A77" s="1">
        <v>76.3</v>
      </c>
      <c r="B77" s="1">
        <v>1.1761</v>
      </c>
      <c r="C77" s="1">
        <f t="shared" si="9"/>
        <v>1.1827665864951964</v>
      </c>
      <c r="D77" s="14">
        <f t="shared" si="10"/>
        <v>1.334182714850977</v>
      </c>
      <c r="E77" s="1">
        <f t="shared" si="11"/>
        <v>65.79072783112827</v>
      </c>
    </row>
    <row r="78" spans="1:5" ht="15.75">
      <c r="A78" s="1">
        <v>77.8</v>
      </c>
      <c r="B78" s="1">
        <v>0.9437</v>
      </c>
      <c r="C78" s="1">
        <f t="shared" si="9"/>
        <v>0.949298223628677</v>
      </c>
      <c r="D78" s="14">
        <f t="shared" si="10"/>
        <v>1.340848131110894</v>
      </c>
      <c r="E78" s="1">
        <f t="shared" si="11"/>
        <v>66.90942275652392</v>
      </c>
    </row>
    <row r="79" spans="1:5" ht="15.75">
      <c r="A79" s="1">
        <v>79.3</v>
      </c>
      <c r="B79" s="1">
        <v>1.4788</v>
      </c>
      <c r="C79" s="1">
        <f aca="true" t="shared" si="12" ref="C79:C94">B79*(1+($I$26+$I$27*A79)/(1282900)+($I$28+A79*$I$29-$I$30)/400)</f>
        <v>1.4879626887050852</v>
      </c>
      <c r="D79" s="14">
        <f aca="true" t="shared" si="13" ref="D79:D94">G$16+G$18*A79</f>
        <v>1.347513547370811</v>
      </c>
      <c r="E79" s="1">
        <f t="shared" si="11"/>
        <v>68.02258410686932</v>
      </c>
    </row>
    <row r="80" spans="1:5" ht="15.75">
      <c r="A80" s="1">
        <v>80.8</v>
      </c>
      <c r="B80" s="1">
        <v>1.1902</v>
      </c>
      <c r="C80" s="1">
        <f t="shared" si="12"/>
        <v>1.1978885164497348</v>
      </c>
      <c r="D80" s="14">
        <f t="shared" si="13"/>
        <v>1.3541789636307282</v>
      </c>
      <c r="E80" s="1">
        <f aca="true" t="shared" si="14" ref="E80:E95">E79+(A80-A79)/D80</f>
        <v>69.13026635588189</v>
      </c>
    </row>
    <row r="81" spans="1:5" ht="15.75">
      <c r="A81" s="1">
        <v>82.3</v>
      </c>
      <c r="B81" s="1">
        <v>1.1288</v>
      </c>
      <c r="C81" s="1">
        <f t="shared" si="12"/>
        <v>1.1363896846983323</v>
      </c>
      <c r="D81" s="14">
        <f t="shared" si="13"/>
        <v>1.360844379890645</v>
      </c>
      <c r="E81" s="1">
        <f t="shared" si="14"/>
        <v>70.23252317684222</v>
      </c>
    </row>
    <row r="82" spans="1:5" ht="15.75">
      <c r="A82" s="1">
        <v>83.8</v>
      </c>
      <c r="B82" s="1">
        <v>1.2281</v>
      </c>
      <c r="C82" s="1">
        <f t="shared" si="12"/>
        <v>1.2366813464550894</v>
      </c>
      <c r="D82" s="14">
        <f t="shared" si="13"/>
        <v>1.367509796150562</v>
      </c>
      <c r="E82" s="1">
        <f t="shared" si="14"/>
        <v>71.32940745819975</v>
      </c>
    </row>
    <row r="83" spans="1:5" ht="15.75">
      <c r="A83" s="1">
        <v>85.3</v>
      </c>
      <c r="B83" s="1">
        <v>1.464</v>
      </c>
      <c r="C83" s="1">
        <f t="shared" si="12"/>
        <v>1.4746159338638014</v>
      </c>
      <c r="D83" s="14">
        <f t="shared" si="13"/>
        <v>1.3741752124104791</v>
      </c>
      <c r="E83" s="1">
        <f t="shared" si="14"/>
        <v>72.42097131880004</v>
      </c>
    </row>
    <row r="84" spans="1:5" ht="15.75">
      <c r="A84" s="1">
        <v>85.8</v>
      </c>
      <c r="B84" s="1">
        <v>1.3674</v>
      </c>
      <c r="C84" s="1">
        <f t="shared" si="12"/>
        <v>1.377435706699063</v>
      </c>
      <c r="D84" s="14">
        <f t="shared" si="13"/>
        <v>1.3763970178304514</v>
      </c>
      <c r="E84" s="1">
        <f t="shared" si="14"/>
        <v>72.78423859816986</v>
      </c>
    </row>
    <row r="85" spans="1:5" ht="15.75">
      <c r="A85" s="1">
        <v>87.3</v>
      </c>
      <c r="B85" s="1">
        <v>1.1352</v>
      </c>
      <c r="C85" s="1">
        <f t="shared" si="12"/>
        <v>1.1438310217481131</v>
      </c>
      <c r="D85" s="14">
        <f t="shared" si="13"/>
        <v>1.3830624340903683</v>
      </c>
      <c r="E85" s="1">
        <f t="shared" si="14"/>
        <v>73.8687883357864</v>
      </c>
    </row>
    <row r="86" spans="1:5" ht="15.75">
      <c r="A86" s="1">
        <v>88.8</v>
      </c>
      <c r="B86" s="1">
        <v>1.3222</v>
      </c>
      <c r="C86" s="1">
        <f t="shared" si="12"/>
        <v>1.3326016251109871</v>
      </c>
      <c r="D86" s="14">
        <f t="shared" si="13"/>
        <v>1.3897278503502855</v>
      </c>
      <c r="E86" s="1">
        <f t="shared" si="14"/>
        <v>74.94813635318557</v>
      </c>
    </row>
    <row r="87" spans="1:5" ht="15.75">
      <c r="A87" s="1">
        <v>90.3</v>
      </c>
      <c r="B87" s="1">
        <v>1.1621</v>
      </c>
      <c r="C87" s="1">
        <f t="shared" si="12"/>
        <v>1.1715487217105007</v>
      </c>
      <c r="D87" s="14">
        <f t="shared" si="13"/>
        <v>1.3963932666102026</v>
      </c>
      <c r="E87" s="1">
        <f t="shared" si="14"/>
        <v>76.0223323092011</v>
      </c>
    </row>
    <row r="88" spans="1:5" ht="15.75">
      <c r="A88" s="1">
        <v>91.8</v>
      </c>
      <c r="B88" s="1">
        <v>1.2539</v>
      </c>
      <c r="C88" s="1">
        <f t="shared" si="12"/>
        <v>1.2644259301806549</v>
      </c>
      <c r="D88" s="14">
        <f t="shared" si="13"/>
        <v>1.4030586828701195</v>
      </c>
      <c r="E88" s="1">
        <f t="shared" si="14"/>
        <v>77.0914251549341</v>
      </c>
    </row>
    <row r="89" spans="1:5" ht="15.75">
      <c r="A89" s="1">
        <v>93.3</v>
      </c>
      <c r="B89" s="1">
        <v>1.1935</v>
      </c>
      <c r="C89" s="1">
        <f t="shared" si="12"/>
        <v>1.2038337716994498</v>
      </c>
      <c r="D89" s="14">
        <f t="shared" si="13"/>
        <v>1.4097240991300364</v>
      </c>
      <c r="E89" s="1">
        <f t="shared" si="14"/>
        <v>78.15546314713816</v>
      </c>
    </row>
    <row r="90" spans="1:5" ht="15.75">
      <c r="A90" s="1">
        <v>94.8</v>
      </c>
      <c r="B90" s="1">
        <v>1.3894</v>
      </c>
      <c r="C90" s="1">
        <f t="shared" si="12"/>
        <v>1.4017965029661827</v>
      </c>
      <c r="D90" s="14">
        <f t="shared" si="13"/>
        <v>1.4163895153899535</v>
      </c>
      <c r="E90" s="1">
        <f t="shared" si="14"/>
        <v>79.21449386128958</v>
      </c>
    </row>
    <row r="91" spans="1:5" ht="15.75">
      <c r="A91" s="1">
        <v>101.3</v>
      </c>
      <c r="B91" s="1">
        <v>1.3498</v>
      </c>
      <c r="C91" s="1">
        <f t="shared" si="12"/>
        <v>1.3633863187098307</v>
      </c>
      <c r="D91" s="14">
        <f t="shared" si="13"/>
        <v>1.4452729858495938</v>
      </c>
      <c r="E91" s="1">
        <f t="shared" si="14"/>
        <v>83.71191411589915</v>
      </c>
    </row>
    <row r="92" spans="1:5" ht="15.75">
      <c r="A92" s="1">
        <v>102.8</v>
      </c>
      <c r="B92" s="1">
        <v>1.2171</v>
      </c>
      <c r="C92" s="1">
        <f t="shared" si="12"/>
        <v>1.229671734768219</v>
      </c>
      <c r="D92" s="14">
        <f t="shared" si="13"/>
        <v>1.4519384021095108</v>
      </c>
      <c r="E92" s="1">
        <f t="shared" si="14"/>
        <v>84.74501579419395</v>
      </c>
    </row>
    <row r="93" spans="1:5" ht="15.75">
      <c r="A93" s="1">
        <v>104.3</v>
      </c>
      <c r="B93" s="1">
        <v>1.4293</v>
      </c>
      <c r="C93" s="1">
        <f t="shared" si="12"/>
        <v>1.4444406843669297</v>
      </c>
      <c r="D93" s="14">
        <f t="shared" si="13"/>
        <v>1.4586038183694279</v>
      </c>
      <c r="E93" s="1">
        <f t="shared" si="14"/>
        <v>85.77339648339085</v>
      </c>
    </row>
    <row r="94" spans="1:5" ht="15.75">
      <c r="A94" s="1">
        <v>104.8</v>
      </c>
      <c r="B94" s="1">
        <v>0.8004</v>
      </c>
      <c r="C94" s="1">
        <f t="shared" si="12"/>
        <v>0.8089490864276131</v>
      </c>
      <c r="D94" s="14">
        <f t="shared" si="13"/>
        <v>1.4608256237894002</v>
      </c>
      <c r="E94" s="1">
        <f t="shared" si="14"/>
        <v>86.1156686833424</v>
      </c>
    </row>
    <row r="95" spans="1:5" ht="15.75">
      <c r="A95" s="1">
        <v>106.3</v>
      </c>
      <c r="B95" s="1">
        <v>1.4164</v>
      </c>
      <c r="C95" s="1">
        <f aca="true" t="shared" si="15" ref="C95:C110">B95*(1+($I$26+$I$27*A95)/(1282900)+($I$28+A95*$I$29-$I$30)/400)</f>
        <v>1.4319022718570673</v>
      </c>
      <c r="D95" s="14">
        <f aca="true" t="shared" si="16" ref="D95:D110">G$16+G$18*A95</f>
        <v>1.4674910400493173</v>
      </c>
      <c r="E95" s="1">
        <f t="shared" si="14"/>
        <v>87.13782143185226</v>
      </c>
    </row>
    <row r="96" spans="1:5" ht="15.75">
      <c r="A96" s="1">
        <v>107.8</v>
      </c>
      <c r="B96" s="1">
        <v>1.6816</v>
      </c>
      <c r="C96" s="1">
        <f t="shared" si="15"/>
        <v>1.700448487958973</v>
      </c>
      <c r="D96" s="14">
        <f t="shared" si="16"/>
        <v>1.4741564563092342</v>
      </c>
      <c r="E96" s="1">
        <f aca="true" t="shared" si="17" ref="E96:E111">E95+(A96-A95)/D96</f>
        <v>88.15535250433793</v>
      </c>
    </row>
    <row r="97" spans="1:5" ht="15.75">
      <c r="A97" s="1">
        <v>109.3</v>
      </c>
      <c r="B97" s="1">
        <v>1.5204</v>
      </c>
      <c r="C97" s="1">
        <f t="shared" si="15"/>
        <v>1.5378427676648583</v>
      </c>
      <c r="D97" s="14">
        <f t="shared" si="16"/>
        <v>1.4808218725691513</v>
      </c>
      <c r="E97" s="1">
        <f t="shared" si="17"/>
        <v>89.1683035066064</v>
      </c>
    </row>
    <row r="98" spans="1:5" ht="15.75">
      <c r="A98" s="1">
        <v>110.8</v>
      </c>
      <c r="B98" s="1">
        <v>1.7358</v>
      </c>
      <c r="C98" s="1">
        <f t="shared" si="15"/>
        <v>1.756171884782585</v>
      </c>
      <c r="D98" s="14">
        <f t="shared" si="16"/>
        <v>1.4874872888290682</v>
      </c>
      <c r="E98" s="1">
        <f t="shared" si="17"/>
        <v>90.17671548515904</v>
      </c>
    </row>
    <row r="99" spans="1:5" ht="15.75">
      <c r="A99" s="1">
        <v>112.3</v>
      </c>
      <c r="B99" s="1">
        <v>1.3713</v>
      </c>
      <c r="C99" s="1">
        <f t="shared" si="15"/>
        <v>1.3877557804564835</v>
      </c>
      <c r="D99" s="14">
        <f t="shared" si="16"/>
        <v>1.4941527050889851</v>
      </c>
      <c r="E99" s="1">
        <f t="shared" si="17"/>
        <v>91.18062893717173</v>
      </c>
    </row>
    <row r="100" spans="1:5" ht="15.75">
      <c r="A100" s="1">
        <v>114.3</v>
      </c>
      <c r="B100" s="1">
        <v>1.1451</v>
      </c>
      <c r="C100" s="1">
        <f t="shared" si="15"/>
        <v>1.1592441553618948</v>
      </c>
      <c r="D100" s="14">
        <f t="shared" si="16"/>
        <v>1.5030399267688748</v>
      </c>
      <c r="E100" s="1">
        <f t="shared" si="17"/>
        <v>92.51126557854124</v>
      </c>
    </row>
    <row r="101" spans="1:5" ht="15.75">
      <c r="A101" s="1">
        <v>115.8</v>
      </c>
      <c r="B101" s="1">
        <v>1.7414</v>
      </c>
      <c r="C101" s="1">
        <f t="shared" si="15"/>
        <v>1.763369011605438</v>
      </c>
      <c r="D101" s="14">
        <f t="shared" si="16"/>
        <v>1.5097053430287914</v>
      </c>
      <c r="E101" s="1">
        <f t="shared" si="17"/>
        <v>93.5048369445872</v>
      </c>
    </row>
    <row r="102" spans="1:5" ht="15.75">
      <c r="A102" s="1">
        <v>117.3</v>
      </c>
      <c r="B102" s="1">
        <v>1.5934</v>
      </c>
      <c r="C102" s="1">
        <f t="shared" si="15"/>
        <v>1.613922260589268</v>
      </c>
      <c r="D102" s="14">
        <f t="shared" si="16"/>
        <v>1.5163707592887086</v>
      </c>
      <c r="E102" s="1">
        <f t="shared" si="17"/>
        <v>94.49404093102098</v>
      </c>
    </row>
    <row r="103" spans="1:5" ht="15.75">
      <c r="A103" s="1">
        <v>118.8</v>
      </c>
      <c r="B103" s="1">
        <v>1.2495</v>
      </c>
      <c r="C103" s="1">
        <f t="shared" si="15"/>
        <v>1.2659226330539821</v>
      </c>
      <c r="D103" s="14">
        <f t="shared" si="16"/>
        <v>1.5230361755486257</v>
      </c>
      <c r="E103" s="1">
        <f t="shared" si="17"/>
        <v>95.47891576464708</v>
      </c>
    </row>
    <row r="104" spans="1:5" ht="15.75">
      <c r="A104" s="1">
        <v>120.3</v>
      </c>
      <c r="B104" s="1">
        <v>2.3074</v>
      </c>
      <c r="C104" s="1">
        <f t="shared" si="15"/>
        <v>2.338335742366812</v>
      </c>
      <c r="D104" s="14">
        <f t="shared" si="16"/>
        <v>1.5297015918085426</v>
      </c>
      <c r="E104" s="1">
        <f t="shared" si="17"/>
        <v>96.45949917256952</v>
      </c>
    </row>
    <row r="105" spans="1:5" ht="15.75">
      <c r="A105" s="1">
        <v>121.8</v>
      </c>
      <c r="B105" s="1">
        <v>1.8873</v>
      </c>
      <c r="C105" s="1">
        <f t="shared" si="15"/>
        <v>1.9131012960717144</v>
      </c>
      <c r="D105" s="14">
        <f t="shared" si="16"/>
        <v>1.5363670080684595</v>
      </c>
      <c r="E105" s="1">
        <f t="shared" si="17"/>
        <v>97.4358283908634</v>
      </c>
    </row>
    <row r="106" spans="1:5" ht="15.75">
      <c r="A106" s="1">
        <v>123.05</v>
      </c>
      <c r="B106" s="1">
        <v>1.4367</v>
      </c>
      <c r="C106" s="1">
        <f t="shared" si="15"/>
        <v>1.456657001092577</v>
      </c>
      <c r="D106" s="14">
        <f t="shared" si="16"/>
        <v>1.5419215216183906</v>
      </c>
      <c r="E106" s="1">
        <f t="shared" si="17"/>
        <v>98.24650518762282</v>
      </c>
    </row>
    <row r="107" spans="1:5" ht="15.75">
      <c r="A107" s="1">
        <v>123.8</v>
      </c>
      <c r="B107" s="1">
        <v>2.02</v>
      </c>
      <c r="C107" s="1">
        <f t="shared" si="15"/>
        <v>2.0483260018000164</v>
      </c>
      <c r="D107" s="14">
        <f t="shared" si="16"/>
        <v>1.5452542297483491</v>
      </c>
      <c r="E107" s="1">
        <f t="shared" si="17"/>
        <v>98.7318622153283</v>
      </c>
    </row>
    <row r="108" spans="1:5" ht="15.75">
      <c r="A108" s="1">
        <v>125.3</v>
      </c>
      <c r="B108" s="1">
        <v>2.1391</v>
      </c>
      <c r="C108" s="1">
        <f t="shared" si="15"/>
        <v>2.1696604574655503</v>
      </c>
      <c r="D108" s="14">
        <f t="shared" si="16"/>
        <v>1.551919646008266</v>
      </c>
      <c r="E108" s="1">
        <f t="shared" si="17"/>
        <v>99.69840710304733</v>
      </c>
    </row>
    <row r="109" spans="1:5" ht="15.75">
      <c r="A109" s="1">
        <v>126.8</v>
      </c>
      <c r="B109" s="1">
        <v>1.1679</v>
      </c>
      <c r="C109" s="1">
        <f t="shared" si="15"/>
        <v>1.1848934341119648</v>
      </c>
      <c r="D109" s="14">
        <f t="shared" si="16"/>
        <v>1.558585062268183</v>
      </c>
      <c r="E109" s="1">
        <f t="shared" si="17"/>
        <v>100.66081848264639</v>
      </c>
    </row>
    <row r="110" spans="1:5" ht="15.75">
      <c r="A110" s="1">
        <v>128.3</v>
      </c>
      <c r="B110" s="1">
        <v>2.0347</v>
      </c>
      <c r="C110" s="1">
        <f t="shared" si="15"/>
        <v>2.06484253740384</v>
      </c>
      <c r="D110" s="14">
        <f t="shared" si="16"/>
        <v>1.5652504785281</v>
      </c>
      <c r="E110" s="1">
        <f t="shared" si="17"/>
        <v>101.6191315581425</v>
      </c>
    </row>
    <row r="111" spans="1:5" ht="15.75">
      <c r="A111" s="1">
        <v>129.6</v>
      </c>
      <c r="B111" s="1">
        <v>1.6184</v>
      </c>
      <c r="C111" s="1">
        <f aca="true" t="shared" si="18" ref="C111:C116">B111*(1+($I$26+$I$27*A111)/(1282900)+($I$28+A111*$I$29-$I$30)/400)</f>
        <v>1.6427454100179983</v>
      </c>
      <c r="D111" s="14">
        <f aca="true" t="shared" si="19" ref="D111:D116">G$16+G$18*A111</f>
        <v>1.571027172620028</v>
      </c>
      <c r="E111" s="1">
        <f t="shared" si="17"/>
        <v>102.4466156543163</v>
      </c>
    </row>
    <row r="112" spans="1:5" ht="15.75">
      <c r="A112" s="1">
        <v>129.8</v>
      </c>
      <c r="B112" s="1">
        <v>1.9052</v>
      </c>
      <c r="C112" s="1">
        <f t="shared" si="18"/>
        <v>1.9339267283403647</v>
      </c>
      <c r="D112" s="14">
        <f t="shared" si="19"/>
        <v>1.5719158947880172</v>
      </c>
      <c r="E112" s="1">
        <f>E111+(A112-A111)/D112</f>
        <v>102.57384892466057</v>
      </c>
    </row>
    <row r="113" spans="1:5" ht="15.75">
      <c r="A113" s="1">
        <v>131.1</v>
      </c>
      <c r="B113" s="1">
        <v>1.2078</v>
      </c>
      <c r="C113" s="1">
        <f t="shared" si="18"/>
        <v>1.2262874453798196</v>
      </c>
      <c r="D113" s="14">
        <f t="shared" si="19"/>
        <v>1.5776925888799451</v>
      </c>
      <c r="E113" s="1">
        <f>E112+(A113-A112)/D113</f>
        <v>103.3978370761945</v>
      </c>
    </row>
    <row r="114" spans="1:5" ht="15.75">
      <c r="A114" s="1">
        <v>132.6</v>
      </c>
      <c r="B114" s="1">
        <v>1.5754</v>
      </c>
      <c r="C114" s="1">
        <f t="shared" si="18"/>
        <v>1.5999298187539006</v>
      </c>
      <c r="D114" s="14">
        <f t="shared" si="19"/>
        <v>1.5843580051398622</v>
      </c>
      <c r="E114" s="1">
        <f>E113+(A114-A113)/D114</f>
        <v>104.34459279373675</v>
      </c>
    </row>
    <row r="115" spans="1:5" ht="15.75">
      <c r="A115" s="1">
        <v>133.85</v>
      </c>
      <c r="B115" s="1">
        <v>1.1774</v>
      </c>
      <c r="C115" s="1">
        <f t="shared" si="18"/>
        <v>1.1959916005015603</v>
      </c>
      <c r="D115" s="14">
        <f t="shared" si="19"/>
        <v>1.5899125186897929</v>
      </c>
      <c r="E115" s="1">
        <f>E114+(A115-A114)/D115</f>
        <v>105.13079957260412</v>
      </c>
    </row>
    <row r="116" spans="1:5" ht="15.75">
      <c r="A116" s="1">
        <v>139.2</v>
      </c>
      <c r="B116" s="1">
        <v>1.7161</v>
      </c>
      <c r="C116" s="1">
        <f t="shared" si="18"/>
        <v>1.7448126766981913</v>
      </c>
      <c r="D116" s="14">
        <f t="shared" si="19"/>
        <v>1.613685836683497</v>
      </c>
      <c r="E116" s="1">
        <f>E115+(A116-A115)/D116</f>
        <v>108.44619088259758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10.83</v>
      </c>
      <c r="C3" s="1">
        <v>0</v>
      </c>
      <c r="F3" s="4">
        <f>1000*1/SLOPE(C3:C9,B3:B9)</f>
        <v>57.392349402533796</v>
      </c>
      <c r="G3" s="1">
        <f>INTERCEPT(B4:B9,A4:A9)</f>
        <v>13.06492982456139</v>
      </c>
    </row>
    <row r="4" spans="1:9" ht="15.75">
      <c r="A4" s="1">
        <v>47</v>
      </c>
      <c r="B4" s="1">
        <v>13.717</v>
      </c>
      <c r="C4" s="1">
        <f>LN($G$16+$G$18*A4)/$G$18-LN($G$16)/$G$18</f>
        <v>38.81577249010303</v>
      </c>
      <c r="E4" s="5">
        <f>1000*1/SLOPE(C3:C4,B3:B4)</f>
        <v>74.37698169567861</v>
      </c>
      <c r="F4" s="5" t="s">
        <v>7</v>
      </c>
      <c r="I4" s="6">
        <f>SLOPE(E4:E9,A4:A9)*1000</f>
        <v>-1741.0351955064623</v>
      </c>
    </row>
    <row r="5" spans="1:9" ht="15.75">
      <c r="A5" s="1">
        <v>66</v>
      </c>
      <c r="B5" s="1">
        <v>14.165</v>
      </c>
      <c r="C5" s="1">
        <f>LN($G$16+$G$18*A5)/$G$18-LN($G$16)/$G$18</f>
        <v>54.03940393312905</v>
      </c>
      <c r="E5" s="5">
        <f>1000*1/SLOPE(C4:C5,B4:B5)</f>
        <v>29.42793259787019</v>
      </c>
      <c r="F5" s="7">
        <f>CORREL(C3:C9,B3:B9)</f>
        <v>0.9586764617736633</v>
      </c>
      <c r="I5" s="6"/>
    </row>
    <row r="6" spans="1:5" ht="15.75">
      <c r="A6" s="1">
        <v>85</v>
      </c>
      <c r="B6" s="1">
        <v>14.288</v>
      </c>
      <c r="C6" s="1">
        <f>LN($G$16+$G$18*A6)/$G$18-LN($G$16)/$G$18</f>
        <v>69.0071971366435</v>
      </c>
      <c r="E6" s="5">
        <f>1000*1/SLOPE(C5:C6,B5:B6)</f>
        <v>8.217644266432988</v>
      </c>
    </row>
    <row r="7" spans="2:6" ht="15.75">
      <c r="B7" s="2"/>
      <c r="F7" s="8"/>
    </row>
    <row r="8" ht="15.75">
      <c r="F8" s="4" t="s">
        <v>8</v>
      </c>
    </row>
    <row r="9" ht="15.75">
      <c r="F9" s="4">
        <f>1000*SLOPE(B3:B9,A3:A9)</f>
        <v>42.75983955878666</v>
      </c>
    </row>
    <row r="10" ht="15.75">
      <c r="F10" s="5" t="s">
        <v>9</v>
      </c>
    </row>
    <row r="11" ht="15.75">
      <c r="F11" s="7">
        <f>CORREL(B3:B9,A3:A9)</f>
        <v>0.9554711539286955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>G$16+G$18*A14</f>
        <v>1.1846552401604165</v>
      </c>
      <c r="E14" s="1">
        <v>0</v>
      </c>
    </row>
    <row r="15" spans="1:7" ht="15.75">
      <c r="A15" s="1">
        <v>0.5</v>
      </c>
      <c r="B15" s="1">
        <v>1.1257</v>
      </c>
      <c r="C15" s="1">
        <f aca="true" t="shared" si="0" ref="C15:C30">B15*(1+($I$26+$I$27*A15)/(1282900)+($I$28+A15*$I$29-$I$30)/400)</f>
        <v>1.1157567743358405</v>
      </c>
      <c r="D15" s="14">
        <f aca="true" t="shared" si="1" ref="D15:D30">G$16+G$18*A15</f>
        <v>1.1852166099425325</v>
      </c>
      <c r="E15" s="1">
        <f>E14+(A15-A14)/D15</f>
        <v>0.42186381443324816</v>
      </c>
      <c r="G15" s="2" t="s">
        <v>14</v>
      </c>
    </row>
    <row r="16" spans="1:7" ht="15.75">
      <c r="A16" s="1">
        <v>2</v>
      </c>
      <c r="B16" s="1">
        <v>1.0769</v>
      </c>
      <c r="C16" s="1">
        <f t="shared" si="0"/>
        <v>1.0675627678802684</v>
      </c>
      <c r="D16" s="14">
        <f t="shared" si="1"/>
        <v>1.1869007192888805</v>
      </c>
      <c r="E16" s="1">
        <f aca="true" t="shared" si="2" ref="E16:E31">E15+(A16-A15)/D16</f>
        <v>1.6856594930631421</v>
      </c>
      <c r="G16" s="1">
        <f>INTERCEPT(C14:C998,A14:A998)</f>
        <v>1.1846552401604165</v>
      </c>
    </row>
    <row r="17" spans="1:7" ht="15.75">
      <c r="A17" s="1">
        <v>3.5</v>
      </c>
      <c r="B17" s="1">
        <v>1.2354</v>
      </c>
      <c r="C17" s="1">
        <f t="shared" si="0"/>
        <v>1.224889193625043</v>
      </c>
      <c r="D17" s="14">
        <f t="shared" si="1"/>
        <v>1.1885848286352285</v>
      </c>
      <c r="E17" s="1">
        <f t="shared" si="2"/>
        <v>2.947664495871691</v>
      </c>
      <c r="G17" s="2" t="s">
        <v>15</v>
      </c>
    </row>
    <row r="18" spans="1:7" ht="15.75">
      <c r="A18" s="1">
        <v>5</v>
      </c>
      <c r="B18" s="1">
        <v>1.1125</v>
      </c>
      <c r="C18" s="1">
        <f t="shared" si="0"/>
        <v>1.103215559211202</v>
      </c>
      <c r="D18" s="14">
        <f t="shared" si="1"/>
        <v>1.1902689379815767</v>
      </c>
      <c r="E18" s="1">
        <f t="shared" si="2"/>
        <v>4.2078838901067925</v>
      </c>
      <c r="G18" s="17">
        <f>SLOPE(C14:C998,A14:A998)</f>
        <v>0.001122739564232041</v>
      </c>
    </row>
    <row r="19" spans="1:5" ht="15.75">
      <c r="A19" s="1">
        <v>6.5</v>
      </c>
      <c r="B19" s="1">
        <v>1.3625</v>
      </c>
      <c r="C19" s="1">
        <f t="shared" si="0"/>
        <v>1.3513505116046514</v>
      </c>
      <c r="D19" s="14">
        <f t="shared" si="1"/>
        <v>1.1919530473279247</v>
      </c>
      <c r="E19" s="1">
        <f t="shared" si="2"/>
        <v>5.466322721537815</v>
      </c>
    </row>
    <row r="20" spans="1:5" ht="15.75">
      <c r="A20" s="1">
        <v>8</v>
      </c>
      <c r="B20" s="1">
        <v>1.1752</v>
      </c>
      <c r="C20" s="1">
        <f t="shared" si="0"/>
        <v>1.1657741241947048</v>
      </c>
      <c r="D20" s="14">
        <f t="shared" si="1"/>
        <v>1.1936371566742727</v>
      </c>
      <c r="E20" s="1">
        <f t="shared" si="2"/>
        <v>6.722986014576815</v>
      </c>
    </row>
    <row r="21" spans="1:5" ht="15.75">
      <c r="A21" s="1">
        <v>9.5</v>
      </c>
      <c r="B21" s="1">
        <v>0.8343</v>
      </c>
      <c r="C21" s="1">
        <f t="shared" si="0"/>
        <v>0.8277439014551123</v>
      </c>
      <c r="D21" s="14">
        <f t="shared" si="1"/>
        <v>1.195321266020621</v>
      </c>
      <c r="E21" s="1">
        <f t="shared" si="2"/>
        <v>7.977878772398897</v>
      </c>
    </row>
    <row r="22" spans="1:5" ht="15.75">
      <c r="A22" s="1">
        <v>11</v>
      </c>
      <c r="B22" s="1">
        <v>1.3836</v>
      </c>
      <c r="C22" s="1">
        <f t="shared" si="0"/>
        <v>1.3729521620522012</v>
      </c>
      <c r="D22" s="14">
        <f t="shared" si="1"/>
        <v>1.197005375366969</v>
      </c>
      <c r="E22" s="1">
        <f t="shared" si="2"/>
        <v>9.231005977061734</v>
      </c>
    </row>
    <row r="23" spans="1:5" ht="15.75">
      <c r="A23" s="1">
        <v>12.5</v>
      </c>
      <c r="B23" s="1">
        <v>1.2596</v>
      </c>
      <c r="C23" s="1">
        <f t="shared" si="0"/>
        <v>1.2501110619599856</v>
      </c>
      <c r="D23" s="14">
        <f t="shared" si="1"/>
        <v>1.198689484713317</v>
      </c>
      <c r="E23" s="1">
        <f t="shared" si="2"/>
        <v>10.48237258962424</v>
      </c>
    </row>
    <row r="24" spans="1:7" ht="15.75">
      <c r="A24" s="1">
        <v>14</v>
      </c>
      <c r="B24" s="1">
        <v>1.1977</v>
      </c>
      <c r="C24" s="1">
        <f t="shared" si="0"/>
        <v>1.1888719440655824</v>
      </c>
      <c r="D24" s="14">
        <f t="shared" si="1"/>
        <v>1.200373594059665</v>
      </c>
      <c r="E24" s="1">
        <f t="shared" si="2"/>
        <v>11.731983550264419</v>
      </c>
      <c r="G24" s="13" t="s">
        <v>17</v>
      </c>
    </row>
    <row r="25" spans="1:5" ht="15.75">
      <c r="A25" s="1">
        <v>15.5</v>
      </c>
      <c r="B25" s="1">
        <v>1.0125</v>
      </c>
      <c r="C25" s="1">
        <f t="shared" si="0"/>
        <v>1.005201508447716</v>
      </c>
      <c r="D25" s="14">
        <f t="shared" si="1"/>
        <v>1.2020577034060131</v>
      </c>
      <c r="E25" s="1">
        <f t="shared" si="2"/>
        <v>12.979843778396372</v>
      </c>
    </row>
    <row r="26" spans="1:9" ht="15.75">
      <c r="A26" s="1">
        <v>17</v>
      </c>
      <c r="B26" s="1">
        <v>1.573</v>
      </c>
      <c r="C26" s="1">
        <f t="shared" si="0"/>
        <v>1.5619167478421214</v>
      </c>
      <c r="D26" s="14">
        <f t="shared" si="1"/>
        <v>1.2037418127523611</v>
      </c>
      <c r="E26" s="1">
        <f t="shared" si="2"/>
        <v>14.225958172786514</v>
      </c>
      <c r="G26" s="2" t="s">
        <v>18</v>
      </c>
      <c r="I26" s="1">
        <v>1973</v>
      </c>
    </row>
    <row r="27" spans="1:9" ht="15.75">
      <c r="A27" s="1">
        <v>18.4</v>
      </c>
      <c r="B27" s="1">
        <v>1.2981</v>
      </c>
      <c r="C27" s="1">
        <f t="shared" si="0"/>
        <v>1.2891504975193968</v>
      </c>
      <c r="D27" s="14">
        <f t="shared" si="1"/>
        <v>1.205313648142286</v>
      </c>
      <c r="E27" s="1">
        <f t="shared" si="2"/>
        <v>15.387481567263775</v>
      </c>
      <c r="G27" s="2" t="s">
        <v>19</v>
      </c>
      <c r="I27" s="1">
        <v>1.8</v>
      </c>
    </row>
    <row r="28" spans="1:9" ht="15.75">
      <c r="A28" s="1">
        <v>19</v>
      </c>
      <c r="B28" s="1">
        <v>1.094</v>
      </c>
      <c r="C28" s="1">
        <f t="shared" si="0"/>
        <v>1.0865287158538486</v>
      </c>
      <c r="D28" s="14">
        <f t="shared" si="1"/>
        <v>1.2059872918808252</v>
      </c>
      <c r="E28" s="1">
        <f t="shared" si="2"/>
        <v>15.884999247623622</v>
      </c>
      <c r="G28" s="2" t="s">
        <v>20</v>
      </c>
      <c r="I28" s="1">
        <f>B3</f>
        <v>10.83</v>
      </c>
    </row>
    <row r="29" spans="1:9" ht="15.75">
      <c r="A29" s="1">
        <v>20.5</v>
      </c>
      <c r="B29" s="1">
        <v>1.3933</v>
      </c>
      <c r="C29" s="1">
        <f t="shared" si="0"/>
        <v>1.3840110453363852</v>
      </c>
      <c r="D29" s="14">
        <f t="shared" si="1"/>
        <v>1.2076714012271732</v>
      </c>
      <c r="E29" s="1">
        <f t="shared" si="2"/>
        <v>17.127058965586453</v>
      </c>
      <c r="G29" s="2" t="s">
        <v>21</v>
      </c>
      <c r="I29" s="1">
        <f>F9/1000</f>
        <v>0.04275983955878666</v>
      </c>
    </row>
    <row r="30" spans="1:9" ht="15.75">
      <c r="A30" s="1">
        <v>22</v>
      </c>
      <c r="B30" s="1">
        <v>1.2286</v>
      </c>
      <c r="C30" s="1">
        <f t="shared" si="0"/>
        <v>1.220608670370753</v>
      </c>
      <c r="D30" s="14">
        <f t="shared" si="1"/>
        <v>1.2093555105735214</v>
      </c>
      <c r="E30" s="1">
        <f t="shared" si="2"/>
        <v>18.367389031382114</v>
      </c>
      <c r="G30" s="2" t="s">
        <v>22</v>
      </c>
      <c r="I30" s="1">
        <v>15</v>
      </c>
    </row>
    <row r="31" spans="1:5" ht="15.75">
      <c r="A31" s="1">
        <v>23.5</v>
      </c>
      <c r="B31" s="1">
        <v>1.0323</v>
      </c>
      <c r="C31" s="1">
        <f aca="true" t="shared" si="3" ref="C31:C46">B31*(1+($I$26+$I$27*A31)/(1282900)+($I$28+A31*$I$29-$I$30)/400)</f>
        <v>1.0257531891611489</v>
      </c>
      <c r="D31" s="14">
        <f aca="true" t="shared" si="4" ref="D31:D46">G$16+G$18*A31</f>
        <v>1.2110396199198694</v>
      </c>
      <c r="E31" s="1">
        <f t="shared" si="2"/>
        <v>19.605994255626758</v>
      </c>
    </row>
    <row r="32" spans="1:5" ht="15.75">
      <c r="A32" s="1">
        <v>25</v>
      </c>
      <c r="B32" s="1">
        <v>1.4797</v>
      </c>
      <c r="C32" s="1">
        <f t="shared" si="3"/>
        <v>1.4705561770514117</v>
      </c>
      <c r="D32" s="14">
        <f t="shared" si="4"/>
        <v>1.2127237292662174</v>
      </c>
      <c r="E32" s="1">
        <f aca="true" t="shared" si="5" ref="E32:E47">E31+(A32-A31)/D32</f>
        <v>20.84287942889504</v>
      </c>
    </row>
    <row r="33" spans="1:5" ht="15.75">
      <c r="A33" s="1">
        <v>26.5</v>
      </c>
      <c r="B33" s="1">
        <v>0.9268</v>
      </c>
      <c r="C33" s="1">
        <f t="shared" si="3"/>
        <v>0.9212233912502417</v>
      </c>
      <c r="D33" s="14">
        <f t="shared" si="4"/>
        <v>1.2144078386125656</v>
      </c>
      <c r="E33" s="1">
        <f t="shared" si="5"/>
        <v>22.07804932183127</v>
      </c>
    </row>
    <row r="34" spans="1:5" ht="15.75">
      <c r="A34" s="1">
        <v>27.9</v>
      </c>
      <c r="B34" s="1">
        <v>1.5064</v>
      </c>
      <c r="C34" s="1">
        <f t="shared" si="3"/>
        <v>1.497564310810629</v>
      </c>
      <c r="D34" s="14">
        <f t="shared" si="4"/>
        <v>1.2159796740024904</v>
      </c>
      <c r="E34" s="1">
        <f t="shared" si="5"/>
        <v>23.22938435639792</v>
      </c>
    </row>
    <row r="35" spans="1:5" ht="15.75">
      <c r="A35" s="1">
        <v>28.5</v>
      </c>
      <c r="B35" s="1">
        <v>1.0436</v>
      </c>
      <c r="C35" s="1">
        <f t="shared" si="3"/>
        <v>1.037546648284999</v>
      </c>
      <c r="D35" s="14">
        <f t="shared" si="4"/>
        <v>1.2166533177410297</v>
      </c>
      <c r="E35" s="1">
        <f t="shared" si="5"/>
        <v>23.722540452099878</v>
      </c>
    </row>
    <row r="36" spans="1:5" ht="15.75">
      <c r="A36" s="1">
        <v>30</v>
      </c>
      <c r="B36" s="1">
        <v>1.2974</v>
      </c>
      <c r="C36" s="1">
        <f t="shared" si="3"/>
        <v>1.290085261391713</v>
      </c>
      <c r="D36" s="14">
        <f t="shared" si="4"/>
        <v>1.2183374270873777</v>
      </c>
      <c r="E36" s="1">
        <f t="shared" si="5"/>
        <v>24.953726465638</v>
      </c>
    </row>
    <row r="37" spans="1:5" ht="15.75">
      <c r="A37" s="1">
        <v>31.5</v>
      </c>
      <c r="B37" s="1">
        <v>0.8198</v>
      </c>
      <c r="C37" s="1">
        <f t="shared" si="3"/>
        <v>0.815311149031027</v>
      </c>
      <c r="D37" s="14">
        <f t="shared" si="4"/>
        <v>1.2200215364337257</v>
      </c>
      <c r="E37" s="1">
        <f t="shared" si="5"/>
        <v>26.183212958462285</v>
      </c>
    </row>
    <row r="38" spans="1:5" ht="15.75">
      <c r="A38" s="1">
        <v>33</v>
      </c>
      <c r="B38" s="1">
        <v>1.5249</v>
      </c>
      <c r="C38" s="1">
        <f t="shared" si="3"/>
        <v>1.5167980690709126</v>
      </c>
      <c r="D38" s="14">
        <f t="shared" si="4"/>
        <v>1.221705645780074</v>
      </c>
      <c r="E38" s="1">
        <f t="shared" si="5"/>
        <v>27.411004616118277</v>
      </c>
    </row>
    <row r="39" spans="1:5" ht="15.75">
      <c r="A39" s="1">
        <v>34.5</v>
      </c>
      <c r="B39" s="1">
        <v>1.5253</v>
      </c>
      <c r="C39" s="1">
        <f t="shared" si="3"/>
        <v>1.5174437349288887</v>
      </c>
      <c r="D39" s="14">
        <f t="shared" si="4"/>
        <v>1.223389755126422</v>
      </c>
      <c r="E39" s="1">
        <f t="shared" si="5"/>
        <v>28.637106104801248</v>
      </c>
    </row>
    <row r="40" spans="1:5" ht="15.75">
      <c r="A40" s="1">
        <v>37.5</v>
      </c>
      <c r="B40" s="1">
        <v>1.4528</v>
      </c>
      <c r="C40" s="1">
        <f t="shared" si="3"/>
        <v>1.4457891823951592</v>
      </c>
      <c r="D40" s="14">
        <f t="shared" si="4"/>
        <v>1.2267579738191179</v>
      </c>
      <c r="E40" s="1">
        <f t="shared" si="5"/>
        <v>31.082576249707223</v>
      </c>
    </row>
    <row r="41" spans="1:5" ht="15.75">
      <c r="A41" s="1">
        <v>38</v>
      </c>
      <c r="B41" s="1">
        <v>1.4623</v>
      </c>
      <c r="C41" s="1">
        <f t="shared" si="3"/>
        <v>1.4553225234765956</v>
      </c>
      <c r="D41" s="14">
        <f t="shared" si="4"/>
        <v>1.227319343601234</v>
      </c>
      <c r="E41" s="1">
        <f t="shared" si="5"/>
        <v>31.489968182871813</v>
      </c>
    </row>
    <row r="42" spans="1:5" ht="15.75">
      <c r="A42" s="1">
        <v>39.5</v>
      </c>
      <c r="B42" s="1">
        <v>0.8367</v>
      </c>
      <c r="C42" s="1">
        <f t="shared" si="3"/>
        <v>0.8328435470898122</v>
      </c>
      <c r="D42" s="14">
        <f t="shared" si="4"/>
        <v>1.2290034529475822</v>
      </c>
      <c r="E42" s="1">
        <f t="shared" si="5"/>
        <v>32.710469228985616</v>
      </c>
    </row>
    <row r="43" spans="1:5" ht="15.75">
      <c r="A43" s="1">
        <v>41</v>
      </c>
      <c r="B43" s="1">
        <v>1.5204</v>
      </c>
      <c r="C43" s="1">
        <f t="shared" si="3"/>
        <v>1.5136392850123983</v>
      </c>
      <c r="D43" s="14">
        <f t="shared" si="4"/>
        <v>1.2306875622939302</v>
      </c>
      <c r="E43" s="1">
        <f t="shared" si="5"/>
        <v>33.92930010528381</v>
      </c>
    </row>
    <row r="44" spans="1:5" ht="15.75">
      <c r="A44" s="1">
        <v>42.5</v>
      </c>
      <c r="B44" s="1">
        <v>1.1524</v>
      </c>
      <c r="C44" s="1">
        <f t="shared" si="3"/>
        <v>1.147462871064328</v>
      </c>
      <c r="D44" s="14">
        <f t="shared" si="4"/>
        <v>1.2323716716402782</v>
      </c>
      <c r="E44" s="1">
        <f t="shared" si="5"/>
        <v>35.1464653765396</v>
      </c>
    </row>
    <row r="45" spans="1:5" ht="15.75">
      <c r="A45" s="1">
        <v>44</v>
      </c>
      <c r="B45" s="1">
        <v>1.4945</v>
      </c>
      <c r="C45" s="1">
        <f t="shared" si="3"/>
        <v>1.4883400287511899</v>
      </c>
      <c r="D45" s="14">
        <f t="shared" si="4"/>
        <v>1.2340557809866262</v>
      </c>
      <c r="E45" s="1">
        <f t="shared" si="5"/>
        <v>36.36196958883765</v>
      </c>
    </row>
    <row r="46" spans="1:5" ht="15.75">
      <c r="A46" s="1">
        <v>47</v>
      </c>
      <c r="B46" s="1">
        <v>1.5247</v>
      </c>
      <c r="C46" s="1">
        <f t="shared" si="3"/>
        <v>1.5189109388235602</v>
      </c>
      <c r="D46" s="14">
        <f t="shared" si="4"/>
        <v>1.2374239996793224</v>
      </c>
      <c r="E46" s="1">
        <f t="shared" si="5"/>
        <v>38.78636090561949</v>
      </c>
    </row>
    <row r="47" spans="1:5" ht="15.75">
      <c r="A47" s="1">
        <v>47.5</v>
      </c>
      <c r="B47" s="1">
        <v>1.4774</v>
      </c>
      <c r="C47" s="1">
        <f aca="true" t="shared" si="6" ref="C47:C62">B47*(1+($I$26+$I$27*A47)/(1282900)+($I$28+A47*$I$29-$I$30)/400)</f>
        <v>1.4718705331344508</v>
      </c>
      <c r="D47" s="14">
        <f aca="true" t="shared" si="7" ref="D47:D62">G$16+G$18*A47</f>
        <v>1.2379853694614384</v>
      </c>
      <c r="E47" s="1">
        <f t="shared" si="5"/>
        <v>39.190242899974166</v>
      </c>
    </row>
    <row r="48" spans="1:5" ht="15.75">
      <c r="A48" s="1">
        <v>49</v>
      </c>
      <c r="B48" s="1">
        <v>1.0942</v>
      </c>
      <c r="C48" s="1">
        <f t="shared" si="6"/>
        <v>1.0902824934358901</v>
      </c>
      <c r="D48" s="14">
        <f t="shared" si="7"/>
        <v>1.2396694788077864</v>
      </c>
      <c r="E48" s="1">
        <f aca="true" t="shared" si="8" ref="E48:E63">E47+(A48-A47)/D48</f>
        <v>40.40024284402585</v>
      </c>
    </row>
    <row r="49" spans="1:5" ht="15.75">
      <c r="A49" s="1">
        <v>50.5</v>
      </c>
      <c r="B49" s="1">
        <v>1.206</v>
      </c>
      <c r="C49" s="1">
        <f t="shared" si="6"/>
        <v>1.2018781413211193</v>
      </c>
      <c r="D49" s="14">
        <f t="shared" si="7"/>
        <v>1.2413535881541344</v>
      </c>
      <c r="E49" s="1">
        <f t="shared" si="8"/>
        <v>41.60860121533443</v>
      </c>
    </row>
    <row r="50" spans="1:5" ht="15.75">
      <c r="A50" s="1">
        <v>52</v>
      </c>
      <c r="B50" s="1">
        <v>1.107</v>
      </c>
      <c r="C50" s="1">
        <f t="shared" si="6"/>
        <v>1.103396339438101</v>
      </c>
      <c r="D50" s="14">
        <f t="shared" si="7"/>
        <v>1.2430376975004827</v>
      </c>
      <c r="E50" s="1">
        <f t="shared" si="8"/>
        <v>42.81532246201603</v>
      </c>
    </row>
    <row r="51" spans="1:5" ht="15.75">
      <c r="A51" s="1">
        <v>53.5</v>
      </c>
      <c r="B51" s="1">
        <v>1.4292</v>
      </c>
      <c r="C51" s="1">
        <f t="shared" si="6"/>
        <v>1.424779648392298</v>
      </c>
      <c r="D51" s="14">
        <f t="shared" si="7"/>
        <v>1.2447218068468306</v>
      </c>
      <c r="E51" s="1">
        <f t="shared" si="8"/>
        <v>44.02041101413182</v>
      </c>
    </row>
    <row r="52" spans="1:5" ht="15.75">
      <c r="A52" s="1">
        <v>55</v>
      </c>
      <c r="B52" s="1">
        <v>1.3332</v>
      </c>
      <c r="C52" s="1">
        <f t="shared" si="6"/>
        <v>1.329293149056456</v>
      </c>
      <c r="D52" s="14">
        <f t="shared" si="7"/>
        <v>1.2464059161931786</v>
      </c>
      <c r="E52" s="1">
        <f t="shared" si="8"/>
        <v>45.22387128378567</v>
      </c>
    </row>
    <row r="53" spans="1:5" ht="15.75">
      <c r="A53" s="1">
        <v>55</v>
      </c>
      <c r="B53" s="1">
        <v>1.3332</v>
      </c>
      <c r="C53" s="1">
        <f t="shared" si="6"/>
        <v>1.329293149056456</v>
      </c>
      <c r="D53" s="14">
        <f t="shared" si="7"/>
        <v>1.2464059161931786</v>
      </c>
      <c r="E53" s="1">
        <f t="shared" si="8"/>
        <v>45.22387128378567</v>
      </c>
    </row>
    <row r="54" spans="1:5" ht="15.75">
      <c r="A54" s="1">
        <v>56.5</v>
      </c>
      <c r="B54" s="1">
        <v>1.1364</v>
      </c>
      <c r="C54" s="1">
        <f t="shared" si="6"/>
        <v>1.1332544706580012</v>
      </c>
      <c r="D54" s="14">
        <f t="shared" si="7"/>
        <v>1.2480900255395269</v>
      </c>
      <c r="E54" s="1">
        <f t="shared" si="8"/>
        <v>46.42570766522104</v>
      </c>
    </row>
    <row r="55" spans="1:5" ht="15.75">
      <c r="A55" s="1">
        <v>56.5</v>
      </c>
      <c r="B55" s="1">
        <v>1.1364</v>
      </c>
      <c r="C55" s="1">
        <f t="shared" si="6"/>
        <v>1.1332544706580012</v>
      </c>
      <c r="D55" s="14">
        <f t="shared" si="7"/>
        <v>1.2480900255395269</v>
      </c>
      <c r="E55" s="1">
        <f t="shared" si="8"/>
        <v>46.42570766522104</v>
      </c>
    </row>
    <row r="56" spans="1:5" ht="15.75">
      <c r="A56" s="1">
        <v>77.5</v>
      </c>
      <c r="B56" s="1">
        <v>1.0736</v>
      </c>
      <c r="C56" s="1">
        <f t="shared" si="6"/>
        <v>1.073070048307222</v>
      </c>
      <c r="D56" s="14">
        <f t="shared" si="7"/>
        <v>1.2716675563883997</v>
      </c>
      <c r="E56" s="1">
        <f t="shared" si="8"/>
        <v>62.93945757926387</v>
      </c>
    </row>
    <row r="57" spans="1:5" ht="15.75">
      <c r="A57" s="1">
        <v>79</v>
      </c>
      <c r="B57" s="1">
        <v>1.398</v>
      </c>
      <c r="C57" s="1">
        <f t="shared" si="6"/>
        <v>1.3975370282973876</v>
      </c>
      <c r="D57" s="14">
        <f t="shared" si="7"/>
        <v>1.2733516657347477</v>
      </c>
      <c r="E57" s="1">
        <f t="shared" si="8"/>
        <v>64.11745109069064</v>
      </c>
    </row>
    <row r="58" spans="1:5" ht="15.75">
      <c r="A58" s="1">
        <v>80.5</v>
      </c>
      <c r="B58" s="1">
        <v>1.1635</v>
      </c>
      <c r="C58" s="1">
        <f t="shared" si="6"/>
        <v>1.163303702233506</v>
      </c>
      <c r="D58" s="14">
        <f t="shared" si="7"/>
        <v>1.2750357750810957</v>
      </c>
      <c r="E58" s="1">
        <f t="shared" si="8"/>
        <v>65.2938886693967</v>
      </c>
    </row>
    <row r="59" spans="1:5" ht="15.75">
      <c r="A59" s="1">
        <v>82</v>
      </c>
      <c r="B59" s="1">
        <v>1.2332</v>
      </c>
      <c r="C59" s="1">
        <f t="shared" si="6"/>
        <v>1.2331922812050484</v>
      </c>
      <c r="D59" s="14">
        <f t="shared" si="7"/>
        <v>1.2767198844274439</v>
      </c>
      <c r="E59" s="1">
        <f t="shared" si="8"/>
        <v>66.46877442021484</v>
      </c>
    </row>
    <row r="60" spans="1:5" ht="15.75">
      <c r="A60" s="1">
        <v>83.5</v>
      </c>
      <c r="B60" s="1">
        <v>1.0836</v>
      </c>
      <c r="C60" s="1">
        <f t="shared" si="6"/>
        <v>1.0837692527351654</v>
      </c>
      <c r="D60" s="14">
        <f t="shared" si="7"/>
        <v>1.2784039937737919</v>
      </c>
      <c r="E60" s="1">
        <f t="shared" si="8"/>
        <v>67.64211243175536</v>
      </c>
    </row>
    <row r="61" spans="1:5" ht="15.75">
      <c r="A61" s="1">
        <v>85</v>
      </c>
      <c r="B61" s="1">
        <v>1.4059</v>
      </c>
      <c r="C61" s="1">
        <f t="shared" si="6"/>
        <v>1.4063479884198076</v>
      </c>
      <c r="D61" s="14">
        <f t="shared" si="7"/>
        <v>1.2800881031201399</v>
      </c>
      <c r="E61" s="1">
        <f t="shared" si="8"/>
        <v>68.81390677649135</v>
      </c>
    </row>
    <row r="62" spans="1:5" ht="15.75">
      <c r="A62" s="1">
        <v>85.5</v>
      </c>
      <c r="B62" s="1">
        <v>1.124</v>
      </c>
      <c r="C62" s="1">
        <f t="shared" si="6"/>
        <v>1.1244190274092491</v>
      </c>
      <c r="D62" s="14">
        <f t="shared" si="7"/>
        <v>1.280649472902256</v>
      </c>
      <c r="E62" s="1">
        <f t="shared" si="8"/>
        <v>69.20433367360855</v>
      </c>
    </row>
    <row r="63" spans="1:5" ht="15.75">
      <c r="A63" s="1">
        <v>87</v>
      </c>
      <c r="B63" s="1">
        <v>1.1352</v>
      </c>
      <c r="C63" s="1">
        <f aca="true" t="shared" si="9" ref="C63:C78">B63*(1+($I$26+$I$27*A63)/(1282900)+($I$28+A63*$I$29-$I$30)/400)</f>
        <v>1.1358076205579186</v>
      </c>
      <c r="D63" s="14">
        <f aca="true" t="shared" si="10" ref="D63:D78">G$16+G$18*A63</f>
        <v>1.282333582248604</v>
      </c>
      <c r="E63" s="1">
        <f t="shared" si="8"/>
        <v>70.37407610316397</v>
      </c>
    </row>
    <row r="64" spans="1:5" ht="15.75">
      <c r="A64" s="1">
        <v>88.5</v>
      </c>
      <c r="B64" s="1">
        <v>1.3652</v>
      </c>
      <c r="C64" s="1">
        <f t="shared" si="9"/>
        <v>1.3661525112296655</v>
      </c>
      <c r="D64" s="14">
        <f t="shared" si="10"/>
        <v>1.2840176915949522</v>
      </c>
      <c r="E64" s="1">
        <f aca="true" t="shared" si="11" ref="E64:E79">E63+(A64-A63)/D64</f>
        <v>71.5422843060718</v>
      </c>
    </row>
    <row r="65" spans="1:5" ht="15.75">
      <c r="A65" s="1">
        <v>90</v>
      </c>
      <c r="B65" s="1">
        <v>1.3517</v>
      </c>
      <c r="C65" s="1">
        <f t="shared" si="9"/>
        <v>1.3528626812477025</v>
      </c>
      <c r="D65" s="14">
        <f t="shared" si="10"/>
        <v>1.2857018009413002</v>
      </c>
      <c r="E65" s="1">
        <f t="shared" si="11"/>
        <v>72.70896230162397</v>
      </c>
    </row>
    <row r="66" spans="1:5" ht="15.75">
      <c r="A66" s="1">
        <v>91.5</v>
      </c>
      <c r="B66" s="1">
        <v>1.2061</v>
      </c>
      <c r="C66" s="1">
        <f t="shared" si="9"/>
        <v>1.207333377406717</v>
      </c>
      <c r="D66" s="14">
        <f t="shared" si="10"/>
        <v>1.2873859102876481</v>
      </c>
      <c r="E66" s="1">
        <f t="shared" si="11"/>
        <v>73.87411409333873</v>
      </c>
    </row>
    <row r="67" spans="1:5" ht="15.75">
      <c r="A67" s="1">
        <v>93</v>
      </c>
      <c r="B67" s="1">
        <v>1.1919</v>
      </c>
      <c r="C67" s="1">
        <f t="shared" si="9"/>
        <v>1.1933124851852577</v>
      </c>
      <c r="D67" s="14">
        <f t="shared" si="10"/>
        <v>1.2890700196339964</v>
      </c>
      <c r="E67" s="1">
        <f t="shared" si="11"/>
        <v>75.03774366904315</v>
      </c>
    </row>
    <row r="68" spans="1:5" ht="15.75">
      <c r="A68" s="1">
        <v>94.5</v>
      </c>
      <c r="B68" s="1">
        <v>1.0814</v>
      </c>
      <c r="C68" s="1">
        <f t="shared" si="9"/>
        <v>1.0828572126879819</v>
      </c>
      <c r="D68" s="14">
        <f t="shared" si="10"/>
        <v>1.2907541289803444</v>
      </c>
      <c r="E68" s="1">
        <f t="shared" si="11"/>
        <v>76.19985500095495</v>
      </c>
    </row>
    <row r="69" spans="1:5" ht="15.75">
      <c r="A69" s="1">
        <v>95</v>
      </c>
      <c r="B69" s="1">
        <v>1.25</v>
      </c>
      <c r="C69" s="1">
        <f t="shared" si="9"/>
        <v>1.251752094439714</v>
      </c>
      <c r="D69" s="14">
        <f t="shared" si="10"/>
        <v>1.2913154987624604</v>
      </c>
      <c r="E69" s="1">
        <f t="shared" si="11"/>
        <v>76.58705704451377</v>
      </c>
    </row>
    <row r="70" spans="1:5" ht="15.75">
      <c r="A70" s="1">
        <v>96.5</v>
      </c>
      <c r="B70" s="1">
        <v>1.1153</v>
      </c>
      <c r="C70" s="1">
        <f t="shared" si="9"/>
        <v>1.1170444736947738</v>
      </c>
      <c r="D70" s="14">
        <f t="shared" si="10"/>
        <v>1.2929996081088084</v>
      </c>
      <c r="E70" s="1">
        <f t="shared" si="11"/>
        <v>77.74715020354725</v>
      </c>
    </row>
    <row r="71" spans="1:5" ht="15.75">
      <c r="A71" s="1">
        <v>98</v>
      </c>
      <c r="B71" s="1">
        <v>1.3423</v>
      </c>
      <c r="C71" s="1">
        <f t="shared" si="9"/>
        <v>1.3446175931152224</v>
      </c>
      <c r="D71" s="14">
        <f t="shared" si="10"/>
        <v>1.2946837174551564</v>
      </c>
      <c r="E71" s="1">
        <f t="shared" si="11"/>
        <v>78.90573432704917</v>
      </c>
    </row>
    <row r="72" spans="1:5" ht="15.75">
      <c r="A72" s="1">
        <v>99.5</v>
      </c>
      <c r="B72" s="1">
        <v>1.2446</v>
      </c>
      <c r="C72" s="1">
        <f t="shared" si="9"/>
        <v>1.2469510961559611</v>
      </c>
      <c r="D72" s="14">
        <f t="shared" si="10"/>
        <v>1.2963678268015046</v>
      </c>
      <c r="E72" s="1">
        <f t="shared" si="11"/>
        <v>80.06281333579078</v>
      </c>
    </row>
    <row r="73" spans="1:5" ht="15.75">
      <c r="A73" s="1">
        <v>101</v>
      </c>
      <c r="B73" s="1">
        <v>1.2395</v>
      </c>
      <c r="C73" s="1">
        <f t="shared" si="9"/>
        <v>1.2420428238036851</v>
      </c>
      <c r="D73" s="14">
        <f t="shared" si="10"/>
        <v>1.2980519361478526</v>
      </c>
      <c r="E73" s="1">
        <f t="shared" si="11"/>
        <v>81.21839113528273</v>
      </c>
    </row>
    <row r="74" spans="1:5" ht="15.75">
      <c r="A74" s="1">
        <v>102.5</v>
      </c>
      <c r="B74" s="1">
        <v>1.1413</v>
      </c>
      <c r="C74" s="1">
        <f t="shared" si="9"/>
        <v>1.1438267760873155</v>
      </c>
      <c r="D74" s="14">
        <f t="shared" si="10"/>
        <v>1.2997360454942006</v>
      </c>
      <c r="E74" s="1">
        <f t="shared" si="11"/>
        <v>82.3724716158542</v>
      </c>
    </row>
    <row r="75" spans="1:5" ht="15.75">
      <c r="A75" s="1">
        <v>103.65</v>
      </c>
      <c r="B75" s="1">
        <v>1.2866</v>
      </c>
      <c r="C75" s="1">
        <f t="shared" si="9"/>
        <v>1.2896087059272896</v>
      </c>
      <c r="D75" s="14">
        <f t="shared" si="10"/>
        <v>1.3010271959930675</v>
      </c>
      <c r="E75" s="1">
        <f t="shared" si="11"/>
        <v>83.25638857281082</v>
      </c>
    </row>
    <row r="76" spans="1:5" ht="15.75">
      <c r="A76" s="1">
        <v>104.6</v>
      </c>
      <c r="B76" s="1">
        <v>1.1604</v>
      </c>
      <c r="C76" s="1">
        <f t="shared" si="9"/>
        <v>1.1632329787263596</v>
      </c>
      <c r="D76" s="14">
        <f t="shared" si="10"/>
        <v>1.302093798579088</v>
      </c>
      <c r="E76" s="1">
        <f t="shared" si="11"/>
        <v>83.98598270883748</v>
      </c>
    </row>
    <row r="77" spans="1:5" ht="15.75">
      <c r="A77" s="1">
        <v>106.1</v>
      </c>
      <c r="B77" s="1">
        <v>1.0842</v>
      </c>
      <c r="C77" s="1">
        <f t="shared" si="9"/>
        <v>1.0870230781124341</v>
      </c>
      <c r="D77" s="14">
        <f t="shared" si="10"/>
        <v>1.303777907925436</v>
      </c>
      <c r="E77" s="1">
        <f t="shared" si="11"/>
        <v>85.1364854063305</v>
      </c>
    </row>
    <row r="78" spans="1:5" ht="15.75">
      <c r="A78" s="1">
        <v>107.6</v>
      </c>
      <c r="B78" s="1">
        <v>1.4737</v>
      </c>
      <c r="C78" s="1">
        <f t="shared" si="9"/>
        <v>1.4777766803860461</v>
      </c>
      <c r="D78" s="14">
        <f t="shared" si="10"/>
        <v>1.3054620172717841</v>
      </c>
      <c r="E78" s="1">
        <f t="shared" si="11"/>
        <v>86.28550389951866</v>
      </c>
    </row>
    <row r="79" spans="1:5" ht="15.75">
      <c r="A79" s="1">
        <v>109.1</v>
      </c>
      <c r="B79" s="1">
        <v>1.1741</v>
      </c>
      <c r="C79" s="1">
        <f aca="true" t="shared" si="12" ref="C79:C94">B79*(1+($I$26+$I$27*A79)/(1282900)+($I$28+A79*$I$29-$I$30)/400)</f>
        <v>1.1775386373907344</v>
      </c>
      <c r="D79" s="14">
        <f aca="true" t="shared" si="13" ref="D79:D94">G$16+G$18*A79</f>
        <v>1.3071461266181321</v>
      </c>
      <c r="E79" s="1">
        <f t="shared" si="11"/>
        <v>87.43304201285937</v>
      </c>
    </row>
    <row r="80" spans="1:5" ht="15.75">
      <c r="A80" s="1">
        <v>110.6</v>
      </c>
      <c r="B80" s="1">
        <v>1.6256</v>
      </c>
      <c r="C80" s="1">
        <f t="shared" si="12"/>
        <v>1.6306250501760693</v>
      </c>
      <c r="D80" s="14">
        <f t="shared" si="13"/>
        <v>1.3088302359644801</v>
      </c>
      <c r="E80" s="1">
        <f aca="true" t="shared" si="14" ref="E80:E95">E79+(A80-A79)/D80</f>
        <v>88.57910355604695</v>
      </c>
    </row>
    <row r="81" spans="1:5" ht="15.75">
      <c r="A81" s="1">
        <v>110.6</v>
      </c>
      <c r="B81" s="1">
        <v>1.6256</v>
      </c>
      <c r="C81" s="1">
        <f t="shared" si="12"/>
        <v>1.6306250501760693</v>
      </c>
      <c r="D81" s="14">
        <f t="shared" si="13"/>
        <v>1.3088302359644801</v>
      </c>
      <c r="E81" s="1">
        <f t="shared" si="14"/>
        <v>88.57910355604695</v>
      </c>
    </row>
    <row r="82" spans="1:5" ht="15.75">
      <c r="A82" s="1">
        <v>112.1</v>
      </c>
      <c r="B82" s="1">
        <v>1.3317</v>
      </c>
      <c r="C82" s="1">
        <f t="shared" si="12"/>
        <v>1.3360328873161749</v>
      </c>
      <c r="D82" s="14">
        <f t="shared" si="13"/>
        <v>1.3105143453108283</v>
      </c>
      <c r="E82" s="1">
        <f t="shared" si="14"/>
        <v>89.72369232408842</v>
      </c>
    </row>
    <row r="83" spans="1:5" ht="15.75">
      <c r="A83" s="1">
        <v>113.3</v>
      </c>
      <c r="B83" s="1">
        <v>1.4159</v>
      </c>
      <c r="C83" s="1">
        <f t="shared" si="12"/>
        <v>1.4206908596486971</v>
      </c>
      <c r="D83" s="14">
        <f t="shared" si="13"/>
        <v>1.3118616327879067</v>
      </c>
      <c r="E83" s="1">
        <f t="shared" si="14"/>
        <v>90.63842294049483</v>
      </c>
    </row>
    <row r="84" spans="1:5" ht="15.75">
      <c r="A84" s="1">
        <v>114.2</v>
      </c>
      <c r="B84" s="1">
        <v>1.411</v>
      </c>
      <c r="C84" s="1">
        <f t="shared" si="12"/>
        <v>1.4159118134987831</v>
      </c>
      <c r="D84" s="14">
        <f t="shared" si="13"/>
        <v>1.3128720983957156</v>
      </c>
      <c r="E84" s="1">
        <f t="shared" si="14"/>
        <v>91.32394287888013</v>
      </c>
    </row>
    <row r="85" spans="1:5" ht="15.75">
      <c r="A85" s="1">
        <v>115.7</v>
      </c>
      <c r="B85" s="1">
        <v>1.3575</v>
      </c>
      <c r="C85" s="1">
        <f t="shared" si="12"/>
        <v>1.3624461066659912</v>
      </c>
      <c r="D85" s="14">
        <f t="shared" si="13"/>
        <v>1.3145562077420636</v>
      </c>
      <c r="E85" s="1">
        <f t="shared" si="14"/>
        <v>92.46501238291941</v>
      </c>
    </row>
    <row r="86" spans="1:5" ht="15.75">
      <c r="A86" s="1">
        <v>117.2</v>
      </c>
      <c r="B86" s="1">
        <v>1.3067</v>
      </c>
      <c r="C86" s="1">
        <f t="shared" si="12"/>
        <v>1.3116732934406874</v>
      </c>
      <c r="D86" s="14">
        <f t="shared" si="13"/>
        <v>1.3162403170884116</v>
      </c>
      <c r="E86" s="1">
        <f t="shared" si="14"/>
        <v>93.60462190598741</v>
      </c>
    </row>
    <row r="87" spans="1:5" ht="15.75">
      <c r="A87" s="1">
        <v>118.7</v>
      </c>
      <c r="B87" s="1">
        <v>1.0458</v>
      </c>
      <c r="C87" s="1">
        <f t="shared" si="12"/>
        <v>1.0499502037888033</v>
      </c>
      <c r="D87" s="14">
        <f t="shared" si="13"/>
        <v>1.3179244264347598</v>
      </c>
      <c r="E87" s="1">
        <f t="shared" si="14"/>
        <v>94.74277517935666</v>
      </c>
    </row>
    <row r="88" spans="1:5" ht="15.75">
      <c r="A88" s="1">
        <v>120.2</v>
      </c>
      <c r="B88" s="1">
        <v>1.2004</v>
      </c>
      <c r="C88" s="1">
        <f t="shared" si="12"/>
        <v>1.205358735765991</v>
      </c>
      <c r="D88" s="14">
        <f t="shared" si="13"/>
        <v>1.3196085357811078</v>
      </c>
      <c r="E88" s="1">
        <f t="shared" si="14"/>
        <v>95.87947592001389</v>
      </c>
    </row>
    <row r="89" spans="1:5" ht="15.75">
      <c r="A89" s="1">
        <v>121.1</v>
      </c>
      <c r="B89" s="1">
        <v>1.1092</v>
      </c>
      <c r="C89" s="1">
        <f t="shared" si="12"/>
        <v>1.1138901138166935</v>
      </c>
      <c r="D89" s="14">
        <f t="shared" si="13"/>
        <v>1.3206190013889167</v>
      </c>
      <c r="E89" s="1">
        <f t="shared" si="14"/>
        <v>96.56097451957474</v>
      </c>
    </row>
    <row r="90" spans="1:5" ht="15.75">
      <c r="A90" s="1">
        <v>123.8</v>
      </c>
      <c r="B90" s="1">
        <v>1.2983</v>
      </c>
      <c r="C90" s="1">
        <f t="shared" si="12"/>
        <v>1.304169344837329</v>
      </c>
      <c r="D90" s="14">
        <f t="shared" si="13"/>
        <v>1.323650398212343</v>
      </c>
      <c r="E90" s="1">
        <f t="shared" si="14"/>
        <v>98.6007880561751</v>
      </c>
    </row>
    <row r="91" spans="1:5" ht="15.75">
      <c r="A91" s="1">
        <v>125.3</v>
      </c>
      <c r="B91" s="1">
        <v>1.6053</v>
      </c>
      <c r="C91" s="1">
        <f t="shared" si="12"/>
        <v>1.6128180155337395</v>
      </c>
      <c r="D91" s="14">
        <f t="shared" si="13"/>
        <v>1.3253345075586913</v>
      </c>
      <c r="E91" s="1">
        <f t="shared" si="14"/>
        <v>99.73257779789326</v>
      </c>
    </row>
    <row r="92" spans="1:5" ht="15.75">
      <c r="A92" s="1">
        <v>126.8</v>
      </c>
      <c r="B92" s="1">
        <v>1.2124</v>
      </c>
      <c r="C92" s="1">
        <f t="shared" si="12"/>
        <v>1.2182749272374636</v>
      </c>
      <c r="D92" s="14">
        <f t="shared" si="13"/>
        <v>1.3270186169050393</v>
      </c>
      <c r="E92" s="1">
        <f t="shared" si="14"/>
        <v>100.86293119376226</v>
      </c>
    </row>
    <row r="93" spans="1:5" ht="15.75">
      <c r="A93" s="1">
        <v>128.3</v>
      </c>
      <c r="B93" s="1">
        <v>1.2043</v>
      </c>
      <c r="C93" s="1">
        <f t="shared" si="12"/>
        <v>1.2103313204220763</v>
      </c>
      <c r="D93" s="14">
        <f t="shared" si="13"/>
        <v>1.3287027262513873</v>
      </c>
      <c r="E93" s="1">
        <f t="shared" si="14"/>
        <v>101.99185188487269</v>
      </c>
    </row>
    <row r="94" spans="1:5" ht="15.75">
      <c r="A94" s="1">
        <v>129.8</v>
      </c>
      <c r="B94" s="1">
        <v>1.2813</v>
      </c>
      <c r="C94" s="1">
        <f t="shared" si="12"/>
        <v>1.2879251006326025</v>
      </c>
      <c r="D94" s="14">
        <f t="shared" si="13"/>
        <v>1.3303868355977353</v>
      </c>
      <c r="E94" s="1">
        <f t="shared" si="14"/>
        <v>103.11934349848751</v>
      </c>
    </row>
    <row r="95" spans="1:5" ht="15.75">
      <c r="A95" s="1">
        <v>131.3</v>
      </c>
      <c r="B95" s="1">
        <v>1.3229</v>
      </c>
      <c r="C95" s="1">
        <f aca="true" t="shared" si="15" ref="C95:C110">B95*(1+($I$26+$I$27*A95)/(1282900)+($I$28+A95*$I$29-$I$30)/400)</f>
        <v>1.3299551083482954</v>
      </c>
      <c r="D95" s="14">
        <f aca="true" t="shared" si="16" ref="D95:D110">G$16+G$18*A95</f>
        <v>1.3320709449440835</v>
      </c>
      <c r="E95" s="1">
        <f t="shared" si="14"/>
        <v>104.24540964811212</v>
      </c>
    </row>
    <row r="96" spans="1:5" ht="15.75">
      <c r="A96" s="1">
        <v>143.4</v>
      </c>
      <c r="B96" s="1">
        <v>1.2363</v>
      </c>
      <c r="C96" s="1">
        <f t="shared" si="15"/>
        <v>1.244513389689052</v>
      </c>
      <c r="D96" s="14">
        <f t="shared" si="16"/>
        <v>1.3456560936712911</v>
      </c>
      <c r="E96" s="1">
        <f aca="true" t="shared" si="17" ref="E96:E111">E95+(A96-A95)/D96</f>
        <v>113.23730591113733</v>
      </c>
    </row>
    <row r="97" spans="1:5" ht="15.75">
      <c r="A97" s="1">
        <v>144.9</v>
      </c>
      <c r="B97" s="1">
        <v>1.0689</v>
      </c>
      <c r="C97" s="1">
        <f t="shared" si="15"/>
        <v>1.0761749107264478</v>
      </c>
      <c r="D97" s="14">
        <f t="shared" si="16"/>
        <v>1.3473402030176391</v>
      </c>
      <c r="E97" s="1">
        <f t="shared" si="17"/>
        <v>114.35061047715595</v>
      </c>
    </row>
    <row r="98" spans="1:5" ht="15.75">
      <c r="A98" s="1">
        <v>146.4</v>
      </c>
      <c r="B98" s="1">
        <v>1.3663</v>
      </c>
      <c r="C98" s="1">
        <f t="shared" si="15"/>
        <v>1.3758209697251487</v>
      </c>
      <c r="D98" s="14">
        <f t="shared" si="16"/>
        <v>1.3490243123639873</v>
      </c>
      <c r="E98" s="1">
        <f t="shared" si="17"/>
        <v>115.46252520415702</v>
      </c>
    </row>
    <row r="99" spans="1:5" ht="15.75">
      <c r="A99" s="1">
        <v>147.9</v>
      </c>
      <c r="B99" s="1">
        <v>1.5126</v>
      </c>
      <c r="C99" s="1">
        <f t="shared" si="15"/>
        <v>1.52338617937088</v>
      </c>
      <c r="D99" s="14">
        <f t="shared" si="16"/>
        <v>1.3507084217103353</v>
      </c>
      <c r="E99" s="1">
        <f t="shared" si="17"/>
        <v>116.57305355793794</v>
      </c>
    </row>
    <row r="100" spans="1:5" ht="15.75">
      <c r="A100" s="1">
        <v>149.4</v>
      </c>
      <c r="B100" s="1">
        <v>1.002</v>
      </c>
      <c r="C100" s="1">
        <f t="shared" si="15"/>
        <v>1.0093079274848515</v>
      </c>
      <c r="D100" s="14">
        <f t="shared" si="16"/>
        <v>1.3523925310566833</v>
      </c>
      <c r="E100" s="1">
        <f t="shared" si="17"/>
        <v>117.68219899134844</v>
      </c>
    </row>
    <row r="101" spans="1:5" ht="15.75">
      <c r="A101" s="1">
        <v>150.9</v>
      </c>
      <c r="B101" s="1">
        <v>1.3726</v>
      </c>
      <c r="C101" s="1">
        <f t="shared" si="15"/>
        <v>1.3828338239539282</v>
      </c>
      <c r="D101" s="14">
        <f t="shared" si="16"/>
        <v>1.3540766404030316</v>
      </c>
      <c r="E101" s="1">
        <f t="shared" si="17"/>
        <v>118.78996494435502</v>
      </c>
    </row>
    <row r="102" spans="1:5" ht="15.75">
      <c r="A102" s="1">
        <v>152.7</v>
      </c>
      <c r="B102" s="1">
        <v>0.8682</v>
      </c>
      <c r="C102" s="1">
        <f t="shared" si="15"/>
        <v>0.8748423721332703</v>
      </c>
      <c r="D102" s="14">
        <f t="shared" si="16"/>
        <v>1.3560975716186492</v>
      </c>
      <c r="E102" s="1">
        <f t="shared" si="17"/>
        <v>120.11730306343408</v>
      </c>
    </row>
    <row r="103" spans="1:5" ht="15.75">
      <c r="A103" s="1">
        <v>154.2</v>
      </c>
      <c r="B103" s="1">
        <v>1.723</v>
      </c>
      <c r="C103" s="1">
        <f t="shared" si="15"/>
        <v>1.736462132606487</v>
      </c>
      <c r="D103" s="14">
        <f t="shared" si="16"/>
        <v>1.3577816809649972</v>
      </c>
      <c r="E103" s="1">
        <f t="shared" si="17"/>
        <v>121.22204620515471</v>
      </c>
    </row>
    <row r="104" spans="1:5" ht="15.75">
      <c r="A104" s="1">
        <v>155.7</v>
      </c>
      <c r="B104" s="1">
        <v>1.3805</v>
      </c>
      <c r="C104" s="1">
        <f t="shared" si="15"/>
        <v>1.3915103815458254</v>
      </c>
      <c r="D104" s="14">
        <f t="shared" si="16"/>
        <v>1.3594657903113452</v>
      </c>
      <c r="E104" s="1">
        <f t="shared" si="17"/>
        <v>122.32542078853166</v>
      </c>
    </row>
    <row r="105" spans="1:5" ht="15.75">
      <c r="A105" s="1">
        <v>157.2</v>
      </c>
      <c r="B105" s="1">
        <v>1.3009</v>
      </c>
      <c r="C105" s="1">
        <f t="shared" si="15"/>
        <v>1.3114868564101323</v>
      </c>
      <c r="D105" s="14">
        <f t="shared" si="16"/>
        <v>1.3611498996576934</v>
      </c>
      <c r="E105" s="1">
        <f t="shared" si="17"/>
        <v>123.4274302001161</v>
      </c>
    </row>
    <row r="106" spans="1:5" ht="15.75">
      <c r="A106" s="1">
        <v>158.7</v>
      </c>
      <c r="B106" s="1">
        <v>1.291</v>
      </c>
      <c r="C106" s="1">
        <f t="shared" si="15"/>
        <v>1.3017160173245768</v>
      </c>
      <c r="D106" s="14">
        <f t="shared" si="16"/>
        <v>1.3628340090040414</v>
      </c>
      <c r="E106" s="1">
        <f t="shared" si="17"/>
        <v>124.52807781390452</v>
      </c>
    </row>
    <row r="107" spans="1:5" ht="15.75">
      <c r="A107" s="1">
        <v>160.2</v>
      </c>
      <c r="B107" s="1">
        <v>1.2278</v>
      </c>
      <c r="C107" s="1">
        <f t="shared" si="15"/>
        <v>1.2381908832359116</v>
      </c>
      <c r="D107" s="14">
        <f t="shared" si="16"/>
        <v>1.3645181183503894</v>
      </c>
      <c r="E107" s="1">
        <f t="shared" si="17"/>
        <v>125.62736699140068</v>
      </c>
    </row>
    <row r="108" spans="1:5" ht="15.75">
      <c r="A108" s="1">
        <v>162.3</v>
      </c>
      <c r="B108" s="1">
        <v>1.2366</v>
      </c>
      <c r="C108" s="1">
        <f t="shared" si="15"/>
        <v>1.2473466045925248</v>
      </c>
      <c r="D108" s="14">
        <f t="shared" si="16"/>
        <v>1.3668758714352767</v>
      </c>
      <c r="E108" s="1">
        <f t="shared" si="17"/>
        <v>127.16371717789927</v>
      </c>
    </row>
    <row r="109" spans="1:5" ht="15.75">
      <c r="A109" s="1">
        <v>163.8</v>
      </c>
      <c r="B109" s="1">
        <v>1.3281</v>
      </c>
      <c r="C109" s="1">
        <f t="shared" si="15"/>
        <v>1.3398575354967996</v>
      </c>
      <c r="D109" s="14">
        <f t="shared" si="16"/>
        <v>1.3685599807816249</v>
      </c>
      <c r="E109" s="1">
        <f t="shared" si="17"/>
        <v>128.2597597489697</v>
      </c>
    </row>
    <row r="110" spans="1:5" ht="15.75">
      <c r="A110" s="1">
        <v>165.3</v>
      </c>
      <c r="B110" s="1">
        <v>1.5239</v>
      </c>
      <c r="C110" s="1">
        <f t="shared" si="15"/>
        <v>1.5376384968287387</v>
      </c>
      <c r="D110" s="14">
        <f t="shared" si="16"/>
        <v>1.3702440901279729</v>
      </c>
      <c r="E110" s="1">
        <f t="shared" si="17"/>
        <v>129.35445522024148</v>
      </c>
    </row>
    <row r="111" spans="1:5" ht="15.75">
      <c r="A111" s="1">
        <v>166.8</v>
      </c>
      <c r="B111" s="1">
        <v>1.442</v>
      </c>
      <c r="C111" s="1">
        <f aca="true" t="shared" si="18" ref="C111:C120">B111*(1+($I$26+$I$27*A111)/(1282900)+($I$28+A111*$I$29-$I$30)/400)</f>
        <v>1.455234398072317</v>
      </c>
      <c r="D111" s="14">
        <f aca="true" t="shared" si="19" ref="D111:D120">G$16+G$18*A111</f>
        <v>1.3719281994743209</v>
      </c>
      <c r="E111" s="1">
        <f t="shared" si="17"/>
        <v>130.44780689897712</v>
      </c>
    </row>
    <row r="112" spans="1:5" ht="15.75">
      <c r="A112" s="1">
        <v>168.3</v>
      </c>
      <c r="B112" s="1">
        <v>0.9345</v>
      </c>
      <c r="C112" s="1">
        <f t="shared" si="18"/>
        <v>0.9432284741544334</v>
      </c>
      <c r="D112" s="14">
        <f t="shared" si="19"/>
        <v>1.373612308820669</v>
      </c>
      <c r="E112" s="1">
        <f aca="true" t="shared" si="20" ref="E112:E120">E111+(A112-A111)/D112</f>
        <v>131.53981808027459</v>
      </c>
    </row>
    <row r="113" spans="1:5" ht="15.75">
      <c r="A113" s="1">
        <v>169.8</v>
      </c>
      <c r="B113" s="1">
        <v>1.3053</v>
      </c>
      <c r="C113" s="1">
        <f t="shared" si="18"/>
        <v>1.3177038942452561</v>
      </c>
      <c r="D113" s="14">
        <f t="shared" si="19"/>
        <v>1.375296418167017</v>
      </c>
      <c r="E113" s="1">
        <f t="shared" si="20"/>
        <v>132.6304920471269</v>
      </c>
    </row>
    <row r="114" spans="1:5" ht="15.75">
      <c r="A114" s="1">
        <v>172</v>
      </c>
      <c r="B114" s="1">
        <v>1.4096</v>
      </c>
      <c r="C114" s="1">
        <f t="shared" si="18"/>
        <v>1.4233308870243713</v>
      </c>
      <c r="D114" s="14">
        <f t="shared" si="19"/>
        <v>1.3777664452083276</v>
      </c>
      <c r="E114" s="1">
        <f t="shared" si="20"/>
        <v>134.22727937465348</v>
      </c>
    </row>
    <row r="115" spans="1:5" ht="15.75">
      <c r="A115" s="1">
        <v>173.5</v>
      </c>
      <c r="B115" s="1">
        <v>1.6283</v>
      </c>
      <c r="C115" s="1">
        <f t="shared" si="18"/>
        <v>1.6444257634576496</v>
      </c>
      <c r="D115" s="14">
        <f t="shared" si="19"/>
        <v>1.3794505545546756</v>
      </c>
      <c r="E115" s="1">
        <f t="shared" si="20"/>
        <v>135.31466883928292</v>
      </c>
    </row>
    <row r="116" spans="1:5" ht="15.75">
      <c r="A116" s="1">
        <v>175</v>
      </c>
      <c r="B116" s="1">
        <v>1.5548</v>
      </c>
      <c r="C116" s="1">
        <f t="shared" si="18"/>
        <v>1.5704504444611165</v>
      </c>
      <c r="D116" s="14">
        <f t="shared" si="19"/>
        <v>1.3811346639010236</v>
      </c>
      <c r="E116" s="1">
        <f t="shared" si="20"/>
        <v>136.40073237762266</v>
      </c>
    </row>
    <row r="117" spans="1:5" ht="15.75">
      <c r="A117" s="1">
        <v>176.3</v>
      </c>
      <c r="B117" s="1">
        <v>1.7706</v>
      </c>
      <c r="C117" s="1">
        <f t="shared" si="18"/>
        <v>1.7886719522610703</v>
      </c>
      <c r="D117" s="14">
        <f t="shared" si="19"/>
        <v>1.3825942253345254</v>
      </c>
      <c r="E117" s="1">
        <f t="shared" si="20"/>
        <v>137.3409937906815</v>
      </c>
    </row>
    <row r="118" spans="1:5" ht="15.75">
      <c r="A118" s="1">
        <v>181.6</v>
      </c>
      <c r="B118" s="1">
        <v>1.8644</v>
      </c>
      <c r="C118" s="1">
        <f t="shared" si="18"/>
        <v>1.8844995124313288</v>
      </c>
      <c r="D118" s="14">
        <f t="shared" si="19"/>
        <v>1.388544745024955</v>
      </c>
      <c r="E118" s="1">
        <f t="shared" si="20"/>
        <v>141.1579395671784</v>
      </c>
    </row>
    <row r="119" spans="1:5" ht="15.75">
      <c r="A119" s="1">
        <v>194.15</v>
      </c>
      <c r="B119" s="1">
        <v>1.2952</v>
      </c>
      <c r="C119" s="1">
        <f t="shared" si="18"/>
        <v>1.3109235794257976</v>
      </c>
      <c r="D119" s="14">
        <f t="shared" si="19"/>
        <v>1.4026351265560673</v>
      </c>
      <c r="E119" s="1">
        <f t="shared" si="20"/>
        <v>150.10538410381596</v>
      </c>
    </row>
    <row r="120" spans="1:5" ht="15.75">
      <c r="A120" s="1">
        <v>197</v>
      </c>
      <c r="B120" s="1">
        <v>1.5141</v>
      </c>
      <c r="C120" s="1">
        <f t="shared" si="18"/>
        <v>1.5329483463727922</v>
      </c>
      <c r="D120" s="14">
        <f t="shared" si="19"/>
        <v>1.4058349343141285</v>
      </c>
      <c r="E120" s="1">
        <f t="shared" si="20"/>
        <v>152.13264913361155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14.14</v>
      </c>
      <c r="C3" s="1">
        <v>0</v>
      </c>
      <c r="F3" s="4">
        <f>1000*1/SLOPE(C3:C9,B3:B9)</f>
        <v>14.94185040147233</v>
      </c>
      <c r="G3" s="1">
        <f>INTERCEPT(B4:B9,A4:A9)</f>
        <v>13.24193837987537</v>
      </c>
    </row>
    <row r="4" spans="1:9" ht="15.75">
      <c r="A4" s="1">
        <v>45.5</v>
      </c>
      <c r="B4" s="1">
        <v>14.037</v>
      </c>
      <c r="C4" s="1">
        <f>LN($G$16+$G$18*A4)/$G$18-LN($G$16)/$G$18</f>
        <v>34.813694110683414</v>
      </c>
      <c r="E4" s="5">
        <f>1000*1/SLOPE(C3:C4,B3:B4)</f>
        <v>-2.9586058771607546</v>
      </c>
      <c r="F4" s="5" t="s">
        <v>7</v>
      </c>
      <c r="I4" s="6">
        <f>SLOPE(E4:E9,A4:A9)*1000</f>
        <v>699.8570198044902</v>
      </c>
    </row>
    <row r="5" spans="1:9" ht="15.75">
      <c r="A5" s="1">
        <v>65</v>
      </c>
      <c r="B5" s="1">
        <v>14.4</v>
      </c>
      <c r="C5" s="1">
        <f>LN($G$16+$G$18*A5)/$G$18-LN($G$16)/$G$18</f>
        <v>49.00518376889413</v>
      </c>
      <c r="E5" s="5">
        <f>1000*1/SLOPE(C4:C5,B4:B5)</f>
        <v>25.578710110244426</v>
      </c>
      <c r="F5" s="7">
        <f>CORREL(C3:C9,B3:B9)</f>
        <v>0.7476214594303053</v>
      </c>
      <c r="I5" s="6"/>
    </row>
    <row r="6" spans="1:5" ht="15.75">
      <c r="A6" s="1">
        <v>83.5</v>
      </c>
      <c r="B6" s="1">
        <v>14.706</v>
      </c>
      <c r="C6" s="1">
        <f>LN($G$16+$G$18*A6)/$G$18-LN($G$16)/$G$18</f>
        <v>62.09753836221783</v>
      </c>
      <c r="E6" s="5">
        <f>1000*1/SLOPE(C5:C6,B5:B6)</f>
        <v>23.372419209901604</v>
      </c>
    </row>
    <row r="7" ht="15.75">
      <c r="F7" s="8"/>
    </row>
    <row r="8" ht="15.75">
      <c r="F8" s="4" t="s">
        <v>8</v>
      </c>
    </row>
    <row r="9" ht="15.75">
      <c r="F9" s="4">
        <f>1000*SLOPE(B3:B9,A3:A9)</f>
        <v>6.326033432681121</v>
      </c>
    </row>
    <row r="10" ht="15.75">
      <c r="F10" s="5" t="s">
        <v>9</v>
      </c>
    </row>
    <row r="11" ht="15.75">
      <c r="F11" s="7">
        <f>CORREL(B3:B9,A3:A9)</f>
        <v>0.7592212598621562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>G$16+G$18*A14</f>
        <v>1.26085851949744</v>
      </c>
      <c r="E14" s="1">
        <v>0</v>
      </c>
    </row>
    <row r="15" spans="1:7" ht="15.75">
      <c r="A15" s="1">
        <v>0.5</v>
      </c>
      <c r="B15" s="1">
        <v>1.2438</v>
      </c>
      <c r="C15" s="1">
        <f aca="true" t="shared" si="0" ref="C15:C30">B15*(1+($I$26+$I$27*A15)/(1282900)+($I$28+A15*$I$29-$I$30)/400)</f>
        <v>1.2432811210244565</v>
      </c>
      <c r="D15" s="14">
        <f aca="true" t="shared" si="1" ref="D15:D30">G$16+G$18*A15</f>
        <v>1.2618838715344765</v>
      </c>
      <c r="E15" s="1">
        <f>E14+(A15-A14)/D15</f>
        <v>0.3962329745858387</v>
      </c>
      <c r="G15" s="2" t="s">
        <v>14</v>
      </c>
    </row>
    <row r="16" spans="1:7" ht="15.75">
      <c r="A16" s="1">
        <v>2</v>
      </c>
      <c r="B16" s="1">
        <v>1.0981</v>
      </c>
      <c r="C16" s="1">
        <f t="shared" si="0"/>
        <v>1.0976702639202203</v>
      </c>
      <c r="D16" s="14">
        <f t="shared" si="1"/>
        <v>1.2649599276455856</v>
      </c>
      <c r="E16" s="1">
        <f aca="true" t="shared" si="2" ref="E16:E31">E15+(A16-A15)/D16</f>
        <v>1.5820412893139455</v>
      </c>
      <c r="G16" s="1">
        <f>INTERCEPT(C14:C998,A14:A998)</f>
        <v>1.26085851949744</v>
      </c>
    </row>
    <row r="17" spans="1:7" ht="15.75">
      <c r="A17" s="1">
        <v>3.5</v>
      </c>
      <c r="B17" s="1">
        <v>1.3007</v>
      </c>
      <c r="C17" s="1">
        <f t="shared" si="0"/>
        <v>1.3002245708790834</v>
      </c>
      <c r="D17" s="14">
        <f t="shared" si="1"/>
        <v>1.268035983756695</v>
      </c>
      <c r="E17" s="1">
        <f t="shared" si="2"/>
        <v>2.764973019339529</v>
      </c>
      <c r="G17" s="2" t="s">
        <v>15</v>
      </c>
    </row>
    <row r="18" spans="1:7" ht="15.75">
      <c r="A18" s="1">
        <v>5</v>
      </c>
      <c r="B18" s="1">
        <v>1.2581</v>
      </c>
      <c r="C18" s="1">
        <f t="shared" si="0"/>
        <v>1.2576726351819767</v>
      </c>
      <c r="D18" s="14">
        <f t="shared" si="1"/>
        <v>1.2711120398678042</v>
      </c>
      <c r="E18" s="1">
        <f t="shared" si="2"/>
        <v>3.9450420871740217</v>
      </c>
      <c r="G18" s="17">
        <f>SLOPE(C14:C998,A14:A998)</f>
        <v>0.002050704074072834</v>
      </c>
    </row>
    <row r="19" spans="1:5" ht="15.75">
      <c r="A19" s="1">
        <v>6.5</v>
      </c>
      <c r="B19" s="1">
        <v>1.1843</v>
      </c>
      <c r="C19" s="1">
        <f t="shared" si="0"/>
        <v>1.1839282915436102</v>
      </c>
      <c r="D19" s="14">
        <f t="shared" si="1"/>
        <v>1.2741880959789134</v>
      </c>
      <c r="E19" s="1">
        <f t="shared" si="2"/>
        <v>5.122262314496584</v>
      </c>
    </row>
    <row r="20" spans="1:5" ht="15.75">
      <c r="A20" s="1">
        <v>8.2</v>
      </c>
      <c r="B20" s="1">
        <v>1.2218</v>
      </c>
      <c r="C20" s="1">
        <f t="shared" si="0"/>
        <v>1.2214522848056062</v>
      </c>
      <c r="D20" s="14">
        <f t="shared" si="1"/>
        <v>1.2776742929048372</v>
      </c>
      <c r="E20" s="1">
        <f t="shared" si="2"/>
        <v>6.452804855299366</v>
      </c>
    </row>
    <row r="21" spans="1:5" ht="15.75">
      <c r="A21" s="1">
        <v>9.7</v>
      </c>
      <c r="B21" s="1">
        <v>1.2416</v>
      </c>
      <c r="C21" s="1">
        <f t="shared" si="0"/>
        <v>1.2412787169642479</v>
      </c>
      <c r="D21" s="14">
        <f t="shared" si="1"/>
        <v>1.2807503490159464</v>
      </c>
      <c r="E21" s="1">
        <f t="shared" si="2"/>
        <v>7.623993292727872</v>
      </c>
    </row>
    <row r="22" spans="1:5" ht="15.75">
      <c r="A22" s="1">
        <v>11.2</v>
      </c>
      <c r="B22" s="1">
        <v>1.3973</v>
      </c>
      <c r="C22" s="1">
        <f t="shared" si="0"/>
        <v>1.3969745155935587</v>
      </c>
      <c r="D22" s="14">
        <f t="shared" si="1"/>
        <v>1.2838264051270558</v>
      </c>
      <c r="E22" s="1">
        <f t="shared" si="2"/>
        <v>8.79237555532166</v>
      </c>
    </row>
    <row r="23" spans="1:5" ht="15.75">
      <c r="A23" s="1">
        <v>12.7</v>
      </c>
      <c r="B23" s="1">
        <v>1.4207</v>
      </c>
      <c r="C23" s="1">
        <f t="shared" si="0"/>
        <v>1.420405757590707</v>
      </c>
      <c r="D23" s="14">
        <f t="shared" si="1"/>
        <v>1.286902461238165</v>
      </c>
      <c r="E23" s="1">
        <f t="shared" si="2"/>
        <v>9.957965058163087</v>
      </c>
    </row>
    <row r="24" spans="1:7" ht="15.75">
      <c r="A24" s="1">
        <v>14.2</v>
      </c>
      <c r="B24" s="1">
        <v>1.2287</v>
      </c>
      <c r="C24" s="1">
        <f t="shared" si="0"/>
        <v>1.228477256797354</v>
      </c>
      <c r="D24" s="14">
        <f t="shared" si="1"/>
        <v>1.2899785173492742</v>
      </c>
      <c r="E24" s="1">
        <f t="shared" si="2"/>
        <v>11.120775120366519</v>
      </c>
      <c r="G24" s="13" t="s">
        <v>17</v>
      </c>
    </row>
    <row r="25" spans="1:5" ht="15.75">
      <c r="A25" s="1">
        <v>15.7</v>
      </c>
      <c r="B25" s="1">
        <v>1.4551</v>
      </c>
      <c r="C25" s="1">
        <f t="shared" si="0"/>
        <v>1.4548737953877928</v>
      </c>
      <c r="D25" s="14">
        <f t="shared" si="1"/>
        <v>1.2930545734603835</v>
      </c>
      <c r="E25" s="1">
        <f t="shared" si="2"/>
        <v>12.280818965991536</v>
      </c>
    </row>
    <row r="26" spans="1:9" ht="15.75">
      <c r="A26" s="1">
        <v>17</v>
      </c>
      <c r="B26" s="1">
        <v>1.0868</v>
      </c>
      <c r="C26" s="1">
        <f t="shared" si="0"/>
        <v>1.0866553764788238</v>
      </c>
      <c r="D26" s="14">
        <f t="shared" si="1"/>
        <v>1.2957204887566782</v>
      </c>
      <c r="E26" s="1">
        <f t="shared" si="2"/>
        <v>13.284121770323532</v>
      </c>
      <c r="G26" s="2" t="s">
        <v>18</v>
      </c>
      <c r="I26" s="1">
        <v>2212</v>
      </c>
    </row>
    <row r="27" spans="1:9" ht="15.75">
      <c r="A27" s="1">
        <v>17.7</v>
      </c>
      <c r="B27" s="1">
        <v>1.3475</v>
      </c>
      <c r="C27" s="1">
        <f t="shared" si="0"/>
        <v>1.347336925423818</v>
      </c>
      <c r="D27" s="14">
        <f t="shared" si="1"/>
        <v>1.2971559816085292</v>
      </c>
      <c r="E27" s="1">
        <f t="shared" si="2"/>
        <v>13.823763887327818</v>
      </c>
      <c r="G27" s="2" t="s">
        <v>19</v>
      </c>
      <c r="I27" s="1">
        <v>1.8</v>
      </c>
    </row>
    <row r="28" spans="1:9" ht="15.75">
      <c r="A28" s="1">
        <v>19.2</v>
      </c>
      <c r="B28" s="1">
        <v>1.1663</v>
      </c>
      <c r="C28" s="1">
        <f t="shared" si="0"/>
        <v>1.1661889765656106</v>
      </c>
      <c r="D28" s="14">
        <f t="shared" si="1"/>
        <v>1.3002320377196384</v>
      </c>
      <c r="E28" s="1">
        <f t="shared" si="2"/>
        <v>14.977404127288922</v>
      </c>
      <c r="G28" s="2" t="s">
        <v>20</v>
      </c>
      <c r="I28" s="1">
        <f>B3</f>
        <v>14.14</v>
      </c>
    </row>
    <row r="29" spans="1:9" ht="15.75">
      <c r="A29" s="1">
        <v>20.7</v>
      </c>
      <c r="B29" s="1">
        <v>1.4936</v>
      </c>
      <c r="C29" s="1">
        <f t="shared" si="0"/>
        <v>1.4934963954959346</v>
      </c>
      <c r="D29" s="14">
        <f t="shared" si="1"/>
        <v>1.3033080938307477</v>
      </c>
      <c r="E29" s="1">
        <f t="shared" si="2"/>
        <v>16.128321555869547</v>
      </c>
      <c r="G29" s="2" t="s">
        <v>21</v>
      </c>
      <c r="I29" s="1">
        <f>F9/1000</f>
        <v>0.006326033432681121</v>
      </c>
    </row>
    <row r="30" spans="1:9" ht="15.75">
      <c r="A30" s="1">
        <v>22.2</v>
      </c>
      <c r="B30" s="1">
        <v>1.3464</v>
      </c>
      <c r="C30" s="1">
        <f t="shared" si="0"/>
        <v>1.346341379901912</v>
      </c>
      <c r="D30" s="14">
        <f t="shared" si="1"/>
        <v>1.306384149941857</v>
      </c>
      <c r="E30" s="1">
        <f t="shared" si="2"/>
        <v>17.276528995516422</v>
      </c>
      <c r="G30" s="2" t="s">
        <v>22</v>
      </c>
      <c r="I30" s="1">
        <v>15</v>
      </c>
    </row>
    <row r="31" spans="1:5" ht="15.75">
      <c r="A31" s="1">
        <v>23.7</v>
      </c>
      <c r="B31" s="1">
        <v>1.2177</v>
      </c>
      <c r="C31" s="1">
        <f aca="true" t="shared" si="3" ref="C31:C46">B31*(1+($I$26+$I$27*A31)/(1282900)+($I$28+A31*$I$29-$I$30)/400)</f>
        <v>1.2176784331141968</v>
      </c>
      <c r="D31" s="14">
        <f aca="true" t="shared" si="4" ref="D31:D46">G$16+G$18*A31</f>
        <v>1.309460206052966</v>
      </c>
      <c r="E31" s="1">
        <f t="shared" si="2"/>
        <v>18.42203917831256</v>
      </c>
    </row>
    <row r="32" spans="1:5" ht="15.75">
      <c r="A32" s="1">
        <v>25.2</v>
      </c>
      <c r="B32" s="1">
        <v>1.5192</v>
      </c>
      <c r="C32" s="1">
        <f t="shared" si="3"/>
        <v>1.5192123299289453</v>
      </c>
      <c r="D32" s="14">
        <f t="shared" si="4"/>
        <v>1.3125362621640755</v>
      </c>
      <c r="E32" s="1">
        <f aca="true" t="shared" si="5" ref="E32:E47">E31+(A32-A31)/D32</f>
        <v>19.564864746824348</v>
      </c>
    </row>
    <row r="33" spans="1:5" ht="15.75">
      <c r="A33" s="1">
        <v>26.7</v>
      </c>
      <c r="B33" s="1">
        <v>1.266</v>
      </c>
      <c r="C33" s="1">
        <f t="shared" si="3"/>
        <v>1.266042972216655</v>
      </c>
      <c r="D33" s="14">
        <f t="shared" si="4"/>
        <v>1.3156123182751847</v>
      </c>
      <c r="E33" s="1">
        <f t="shared" si="5"/>
        <v>20.70501825493877</v>
      </c>
    </row>
    <row r="34" spans="1:5" ht="15.75">
      <c r="A34" s="1">
        <v>27.2</v>
      </c>
      <c r="B34" s="1">
        <v>1.48</v>
      </c>
      <c r="C34" s="1">
        <f t="shared" si="3"/>
        <v>1.4800629775171756</v>
      </c>
      <c r="D34" s="14">
        <f t="shared" si="4"/>
        <v>1.3166376703122211</v>
      </c>
      <c r="E34" s="1">
        <f t="shared" si="5"/>
        <v>21.08477345355878</v>
      </c>
    </row>
    <row r="35" spans="1:5" ht="15.75">
      <c r="A35" s="1">
        <v>28.7</v>
      </c>
      <c r="B35" s="1">
        <v>1.2437</v>
      </c>
      <c r="C35" s="1">
        <f t="shared" si="3"/>
        <v>1.243785043719207</v>
      </c>
      <c r="D35" s="14">
        <f t="shared" si="4"/>
        <v>1.3197137264233303</v>
      </c>
      <c r="E35" s="1">
        <f t="shared" si="5"/>
        <v>22.22138359102039</v>
      </c>
    </row>
    <row r="36" spans="1:5" ht="15.75">
      <c r="A36" s="1">
        <v>30.2</v>
      </c>
      <c r="B36" s="1">
        <v>1.5002</v>
      </c>
      <c r="C36" s="1">
        <f t="shared" si="3"/>
        <v>1.5003413291024421</v>
      </c>
      <c r="D36" s="14">
        <f t="shared" si="4"/>
        <v>1.3227897825344395</v>
      </c>
      <c r="E36" s="1">
        <f t="shared" si="5"/>
        <v>23.35535062025313</v>
      </c>
    </row>
    <row r="37" spans="1:5" ht="15.75">
      <c r="A37" s="1">
        <v>31.7</v>
      </c>
      <c r="B37" s="1">
        <v>1.2215</v>
      </c>
      <c r="C37" s="1">
        <f t="shared" si="3"/>
        <v>1.2216466216199724</v>
      </c>
      <c r="D37" s="14">
        <f t="shared" si="4"/>
        <v>1.3258658386455489</v>
      </c>
      <c r="E37" s="1">
        <f t="shared" si="5"/>
        <v>24.486686805468022</v>
      </c>
    </row>
    <row r="38" spans="1:5" ht="15.75">
      <c r="A38" s="1">
        <v>33.2</v>
      </c>
      <c r="B38" s="1">
        <v>1.5173</v>
      </c>
      <c r="C38" s="1">
        <f t="shared" si="3"/>
        <v>1.5175213153580185</v>
      </c>
      <c r="D38" s="14">
        <f t="shared" si="4"/>
        <v>1.328941894756658</v>
      </c>
      <c r="E38" s="1">
        <f t="shared" si="5"/>
        <v>25.615404325713456</v>
      </c>
    </row>
    <row r="39" spans="1:5" ht="15.75">
      <c r="A39" s="1">
        <v>34.7</v>
      </c>
      <c r="B39" s="1">
        <v>1.2545</v>
      </c>
      <c r="C39" s="1">
        <f t="shared" si="3"/>
        <v>1.2547153832697724</v>
      </c>
      <c r="D39" s="14">
        <f t="shared" si="4"/>
        <v>1.3320179508677674</v>
      </c>
      <c r="E39" s="1">
        <f t="shared" si="5"/>
        <v>26.74151527566184</v>
      </c>
    </row>
    <row r="40" spans="1:5" ht="15.75">
      <c r="A40" s="1">
        <v>36.2</v>
      </c>
      <c r="B40" s="1">
        <v>1.5465</v>
      </c>
      <c r="C40" s="1">
        <f t="shared" si="3"/>
        <v>1.5468054581370796</v>
      </c>
      <c r="D40" s="14">
        <f t="shared" si="4"/>
        <v>1.3350940069788766</v>
      </c>
      <c r="E40" s="1">
        <f t="shared" si="5"/>
        <v>27.865031666387225</v>
      </c>
    </row>
    <row r="41" spans="1:5" ht="15.75">
      <c r="A41" s="1">
        <v>36.7</v>
      </c>
      <c r="B41" s="1">
        <v>1.4273</v>
      </c>
      <c r="C41" s="1">
        <f t="shared" si="3"/>
        <v>1.427594201993526</v>
      </c>
      <c r="D41" s="14">
        <f t="shared" si="4"/>
        <v>1.336119359015913</v>
      </c>
      <c r="E41" s="1">
        <f t="shared" si="5"/>
        <v>28.239249730534027</v>
      </c>
    </row>
    <row r="42" spans="1:5" ht="15.75">
      <c r="A42" s="1">
        <v>38.2</v>
      </c>
      <c r="B42" s="1">
        <v>1.2154</v>
      </c>
      <c r="C42" s="1">
        <f t="shared" si="3"/>
        <v>1.2156819145564575</v>
      </c>
      <c r="D42" s="14">
        <f t="shared" si="4"/>
        <v>1.3391954151270222</v>
      </c>
      <c r="E42" s="1">
        <f t="shared" si="5"/>
        <v>29.359325249802232</v>
      </c>
    </row>
    <row r="43" spans="1:5" ht="15.75">
      <c r="A43" s="1">
        <v>39.7</v>
      </c>
      <c r="B43" s="1">
        <v>1.4705</v>
      </c>
      <c r="C43" s="1">
        <f t="shared" si="3"/>
        <v>1.4708790644765717</v>
      </c>
      <c r="D43" s="14">
        <f t="shared" si="4"/>
        <v>1.3422714712381314</v>
      </c>
      <c r="E43" s="1">
        <f t="shared" si="5"/>
        <v>30.476833914883507</v>
      </c>
    </row>
    <row r="44" spans="1:5" ht="15.75">
      <c r="A44" s="1">
        <v>41.2</v>
      </c>
      <c r="B44" s="1">
        <v>1.0734</v>
      </c>
      <c r="C44" s="1">
        <f t="shared" si="3"/>
        <v>1.0737044232632031</v>
      </c>
      <c r="D44" s="14">
        <f t="shared" si="4"/>
        <v>1.3453475273492408</v>
      </c>
      <c r="E44" s="1">
        <f t="shared" si="5"/>
        <v>31.591787463692917</v>
      </c>
    </row>
    <row r="45" spans="1:5" ht="15.75">
      <c r="A45" s="1">
        <v>42.7</v>
      </c>
      <c r="B45" s="1">
        <v>1.1874</v>
      </c>
      <c r="C45" s="1">
        <f t="shared" si="3"/>
        <v>1.187767421664522</v>
      </c>
      <c r="D45" s="14">
        <f t="shared" si="4"/>
        <v>1.34842358346035</v>
      </c>
      <c r="E45" s="1">
        <f t="shared" si="5"/>
        <v>32.7041975538151</v>
      </c>
    </row>
    <row r="46" spans="1:5" ht="15.75">
      <c r="A46" s="1">
        <v>44.2</v>
      </c>
      <c r="B46" s="1">
        <v>1.2288</v>
      </c>
      <c r="C46" s="1">
        <f t="shared" si="3"/>
        <v>1.2292119687256426</v>
      </c>
      <c r="D46" s="14">
        <f t="shared" si="4"/>
        <v>1.3514996395714594</v>
      </c>
      <c r="E46" s="1">
        <f t="shared" si="5"/>
        <v>33.814075763235586</v>
      </c>
    </row>
    <row r="47" spans="1:5" ht="15.75">
      <c r="A47" s="1">
        <v>45.4</v>
      </c>
      <c r="B47" s="1">
        <v>1.4757</v>
      </c>
      <c r="C47" s="1">
        <f aca="true" t="shared" si="6" ref="C47:C62">B47*(1+($I$26+$I$27*A47)/(1282900)+($I$28+A47*$I$29-$I$30)/400)</f>
        <v>1.4762252352654743</v>
      </c>
      <c r="D47" s="14">
        <f aca="true" t="shared" si="7" ref="D47:D62">G$16+G$18*A47</f>
        <v>1.3539604844603466</v>
      </c>
      <c r="E47" s="1">
        <f t="shared" si="5"/>
        <v>34.700364553619515</v>
      </c>
    </row>
    <row r="48" spans="1:5" ht="15.75">
      <c r="A48" s="1">
        <v>46.2</v>
      </c>
      <c r="B48" s="1">
        <v>1.5135</v>
      </c>
      <c r="C48" s="1">
        <f t="shared" si="6"/>
        <v>1.514059536888815</v>
      </c>
      <c r="D48" s="14">
        <f t="shared" si="7"/>
        <v>1.355601047719605</v>
      </c>
      <c r="E48" s="1">
        <f aca="true" t="shared" si="8" ref="E48:E63">E47+(A48-A47)/D48</f>
        <v>35.29050868293084</v>
      </c>
    </row>
    <row r="49" spans="1:5" ht="15.75">
      <c r="A49" s="1">
        <v>47.7</v>
      </c>
      <c r="B49" s="1">
        <v>1.2904</v>
      </c>
      <c r="C49" s="1">
        <f t="shared" si="6"/>
        <v>1.2909103848777925</v>
      </c>
      <c r="D49" s="14">
        <f t="shared" si="7"/>
        <v>1.3586771038307142</v>
      </c>
      <c r="E49" s="1">
        <f t="shared" si="8"/>
        <v>36.39452375448157</v>
      </c>
    </row>
    <row r="50" spans="1:5" ht="15.75">
      <c r="A50" s="1">
        <v>49.2</v>
      </c>
      <c r="B50" s="1">
        <v>1.4015</v>
      </c>
      <c r="C50" s="1">
        <f t="shared" si="6"/>
        <v>1.4020905245209863</v>
      </c>
      <c r="D50" s="14">
        <f t="shared" si="7"/>
        <v>1.3617531599418233</v>
      </c>
      <c r="E50" s="1">
        <f t="shared" si="8"/>
        <v>37.496044972955616</v>
      </c>
    </row>
    <row r="51" spans="1:5" ht="15.75">
      <c r="A51" s="1">
        <v>50.44</v>
      </c>
      <c r="B51" s="1">
        <v>1.1431</v>
      </c>
      <c r="C51" s="1">
        <f t="shared" si="6"/>
        <v>1.1436060529909309</v>
      </c>
      <c r="D51" s="14">
        <f t="shared" si="7"/>
        <v>1.3642960329936737</v>
      </c>
      <c r="E51" s="1">
        <f t="shared" si="8"/>
        <v>38.40493862214337</v>
      </c>
    </row>
    <row r="52" spans="1:5" ht="15.75">
      <c r="A52" s="1">
        <v>51.94</v>
      </c>
      <c r="B52" s="1">
        <v>1.4652</v>
      </c>
      <c r="C52" s="1">
        <f t="shared" si="6"/>
        <v>1.4658864894599573</v>
      </c>
      <c r="D52" s="14">
        <f t="shared" si="7"/>
        <v>1.367372089104783</v>
      </c>
      <c r="E52" s="1">
        <f t="shared" si="8"/>
        <v>39.50193336991685</v>
      </c>
    </row>
    <row r="53" spans="1:5" ht="15.75">
      <c r="A53" s="1">
        <v>53.44</v>
      </c>
      <c r="B53" s="1">
        <v>1.3869</v>
      </c>
      <c r="C53" s="1">
        <f t="shared" si="6"/>
        <v>1.3875856233863846</v>
      </c>
      <c r="D53" s="14">
        <f t="shared" si="7"/>
        <v>1.3704481452158923</v>
      </c>
      <c r="E53" s="1">
        <f t="shared" si="8"/>
        <v>40.59646584474004</v>
      </c>
    </row>
    <row r="54" spans="1:5" ht="15.75">
      <c r="A54" s="1">
        <v>54.94</v>
      </c>
      <c r="B54" s="1">
        <v>1.4779</v>
      </c>
      <c r="C54" s="1">
        <f t="shared" si="6"/>
        <v>1.4786687799176328</v>
      </c>
      <c r="D54" s="14">
        <f t="shared" si="7"/>
        <v>1.3735242013270015</v>
      </c>
      <c r="E54" s="1">
        <f t="shared" si="8"/>
        <v>41.68854707530795</v>
      </c>
    </row>
    <row r="55" spans="1:5" ht="15.75">
      <c r="A55" s="1">
        <v>55.7</v>
      </c>
      <c r="B55" s="1">
        <v>1.1915</v>
      </c>
      <c r="C55" s="1">
        <f t="shared" si="6"/>
        <v>1.1921353909509782</v>
      </c>
      <c r="D55" s="14">
        <f t="shared" si="7"/>
        <v>1.375082736423297</v>
      </c>
      <c r="E55" s="1">
        <f t="shared" si="8"/>
        <v>42.24124109136172</v>
      </c>
    </row>
    <row r="56" spans="1:5" ht="15.75">
      <c r="A56" s="1">
        <v>57.2</v>
      </c>
      <c r="B56" s="1">
        <v>1.2087</v>
      </c>
      <c r="C56" s="1">
        <f t="shared" si="6"/>
        <v>1.2093757805667782</v>
      </c>
      <c r="D56" s="14">
        <f t="shared" si="7"/>
        <v>1.378158792534406</v>
      </c>
      <c r="E56" s="1">
        <f t="shared" si="8"/>
        <v>43.329649777012186</v>
      </c>
    </row>
    <row r="57" spans="1:5" ht="15.75">
      <c r="A57" s="1">
        <v>58.7</v>
      </c>
      <c r="B57" s="1">
        <v>1.5477</v>
      </c>
      <c r="C57" s="1">
        <f t="shared" si="6"/>
        <v>1.5486052872633513</v>
      </c>
      <c r="D57" s="14">
        <f t="shared" si="7"/>
        <v>1.3812348486455153</v>
      </c>
      <c r="E57" s="1">
        <f t="shared" si="8"/>
        <v>44.415634540190545</v>
      </c>
    </row>
    <row r="58" spans="1:5" ht="15.75">
      <c r="A58" s="1">
        <v>60.2</v>
      </c>
      <c r="B58" s="1">
        <v>1.1676</v>
      </c>
      <c r="C58" s="1">
        <f t="shared" si="6"/>
        <v>1.1683131134317535</v>
      </c>
      <c r="D58" s="14">
        <f t="shared" si="7"/>
        <v>1.3843109047566247</v>
      </c>
      <c r="E58" s="1">
        <f t="shared" si="8"/>
        <v>45.49920615321899</v>
      </c>
    </row>
    <row r="59" spans="1:5" ht="15.75">
      <c r="A59" s="1">
        <v>61.7</v>
      </c>
      <c r="B59" s="1">
        <v>1.464</v>
      </c>
      <c r="C59" s="1">
        <f t="shared" si="6"/>
        <v>1.4649319512391938</v>
      </c>
      <c r="D59" s="14">
        <f t="shared" si="7"/>
        <v>1.3873869608677338</v>
      </c>
      <c r="E59" s="1">
        <f t="shared" si="8"/>
        <v>46.58037531676788</v>
      </c>
    </row>
    <row r="60" spans="1:5" ht="15.75">
      <c r="A60" s="1">
        <v>63.2</v>
      </c>
      <c r="B60" s="1">
        <v>1.3517</v>
      </c>
      <c r="C60" s="1">
        <f t="shared" si="6"/>
        <v>1.3525953741191268</v>
      </c>
      <c r="D60" s="14">
        <f t="shared" si="7"/>
        <v>1.390463016978843</v>
      </c>
      <c r="E60" s="1">
        <f t="shared" si="8"/>
        <v>47.659152660489795</v>
      </c>
    </row>
    <row r="61" spans="1:5" ht="15.75">
      <c r="A61" s="1">
        <v>65.2</v>
      </c>
      <c r="B61" s="1">
        <v>1.5598</v>
      </c>
      <c r="C61" s="1">
        <f t="shared" si="6"/>
        <v>1.5608869345523384</v>
      </c>
      <c r="D61" s="14">
        <f t="shared" si="7"/>
        <v>1.3945644251269886</v>
      </c>
      <c r="E61" s="1">
        <f t="shared" si="8"/>
        <v>49.093292212571</v>
      </c>
    </row>
    <row r="62" spans="1:5" ht="15.75">
      <c r="A62" s="1">
        <v>66.7</v>
      </c>
      <c r="B62" s="1">
        <v>1.2504</v>
      </c>
      <c r="C62" s="1">
        <f t="shared" si="6"/>
        <v>1.2513036259290948</v>
      </c>
      <c r="D62" s="14">
        <f t="shared" si="7"/>
        <v>1.397640481238098</v>
      </c>
      <c r="E62" s="1">
        <f t="shared" si="8"/>
        <v>50.16652958665681</v>
      </c>
    </row>
    <row r="63" spans="1:5" ht="15.75">
      <c r="A63" s="1">
        <v>68.2</v>
      </c>
      <c r="B63" s="1">
        <v>1.5117</v>
      </c>
      <c r="C63" s="1">
        <f aca="true" t="shared" si="9" ref="C63:C78">B63*(1+($I$26+$I$27*A63)/(1282900)+($I$28+A63*$I$29-$I$30)/400)</f>
        <v>1.5128315024933812</v>
      </c>
      <c r="D63" s="14">
        <f aca="true" t="shared" si="10" ref="D63:D78">G$16+G$18*A63</f>
        <v>1.4007165373492072</v>
      </c>
      <c r="E63" s="1">
        <f t="shared" si="8"/>
        <v>51.23741006818427</v>
      </c>
    </row>
    <row r="64" spans="1:5" ht="15.75">
      <c r="A64" s="1">
        <v>69.7</v>
      </c>
      <c r="B64" s="1">
        <v>1.3755</v>
      </c>
      <c r="C64" s="1">
        <f t="shared" si="9"/>
        <v>1.3765650825977436</v>
      </c>
      <c r="D64" s="14">
        <f t="shared" si="10"/>
        <v>1.4037925934603166</v>
      </c>
      <c r="E64" s="1">
        <f aca="true" t="shared" si="11" ref="E64:E79">E63+(A64-A63)/D64</f>
        <v>52.30594398622022</v>
      </c>
    </row>
    <row r="65" spans="1:5" ht="15.75">
      <c r="A65" s="1">
        <v>71.2</v>
      </c>
      <c r="B65" s="1">
        <v>1.4143</v>
      </c>
      <c r="C65" s="1">
        <f t="shared" si="9"/>
        <v>1.4154316538215226</v>
      </c>
      <c r="D65" s="14">
        <f t="shared" si="10"/>
        <v>1.4068686495714258</v>
      </c>
      <c r="E65" s="1">
        <f t="shared" si="11"/>
        <v>53.372141602079346</v>
      </c>
    </row>
    <row r="66" spans="1:5" ht="15.75">
      <c r="A66" s="1">
        <v>72.7</v>
      </c>
      <c r="B66" s="1">
        <v>1.1868</v>
      </c>
      <c r="C66" s="1">
        <f t="shared" si="9"/>
        <v>1.1877802711859258</v>
      </c>
      <c r="D66" s="14">
        <f t="shared" si="10"/>
        <v>1.409944705682535</v>
      </c>
      <c r="E66" s="1">
        <f t="shared" si="11"/>
        <v>54.43601310991544</v>
      </c>
    </row>
    <row r="67" spans="1:5" ht="15.75">
      <c r="A67" s="1">
        <v>74.2</v>
      </c>
      <c r="B67" s="1">
        <v>1.6096</v>
      </c>
      <c r="C67" s="1">
        <f t="shared" si="9"/>
        <v>1.6109710663736827</v>
      </c>
      <c r="D67" s="14">
        <f t="shared" si="10"/>
        <v>1.4130207617936443</v>
      </c>
      <c r="E67" s="1">
        <f t="shared" si="11"/>
        <v>55.497568637306244</v>
      </c>
    </row>
    <row r="68" spans="1:5" ht="15.75">
      <c r="A68" s="1">
        <v>74.8</v>
      </c>
      <c r="B68" s="1">
        <v>1.4957</v>
      </c>
      <c r="C68" s="1">
        <f t="shared" si="9"/>
        <v>1.4969894976266218</v>
      </c>
      <c r="D68" s="14">
        <f t="shared" si="10"/>
        <v>1.414251184238088</v>
      </c>
      <c r="E68" s="1">
        <f t="shared" si="11"/>
        <v>55.92182141975891</v>
      </c>
    </row>
    <row r="69" spans="1:5" ht="15.75">
      <c r="A69" s="1">
        <v>76.2</v>
      </c>
      <c r="B69" s="1">
        <v>1.2039</v>
      </c>
      <c r="C69" s="1">
        <f t="shared" si="9"/>
        <v>1.204966946694622</v>
      </c>
      <c r="D69" s="14">
        <f t="shared" si="10"/>
        <v>1.41712216994179</v>
      </c>
      <c r="E69" s="1">
        <f t="shared" si="11"/>
        <v>56.90973906701265</v>
      </c>
    </row>
    <row r="70" spans="1:5" ht="15.75">
      <c r="A70" s="1">
        <v>77.7</v>
      </c>
      <c r="B70" s="1">
        <v>1.5105</v>
      </c>
      <c r="C70" s="1">
        <f t="shared" si="9"/>
        <v>1.511877680513419</v>
      </c>
      <c r="D70" s="14">
        <f t="shared" si="10"/>
        <v>1.4201982260528991</v>
      </c>
      <c r="E70" s="1">
        <f t="shared" si="11"/>
        <v>57.96592965539896</v>
      </c>
    </row>
    <row r="71" spans="1:5" ht="15.75">
      <c r="A71" s="1">
        <v>79.2</v>
      </c>
      <c r="B71" s="1">
        <v>1.0801</v>
      </c>
      <c r="C71" s="1">
        <f t="shared" si="9"/>
        <v>1.081113021926911</v>
      </c>
      <c r="D71" s="14">
        <f t="shared" si="10"/>
        <v>1.4232742821640083</v>
      </c>
      <c r="E71" s="1">
        <f t="shared" si="11"/>
        <v>59.01983754848569</v>
      </c>
    </row>
    <row r="72" spans="1:5" ht="15.75">
      <c r="A72" s="1">
        <v>80.7</v>
      </c>
      <c r="B72" s="1">
        <v>1.5395</v>
      </c>
      <c r="C72" s="1">
        <f t="shared" si="9"/>
        <v>1.5409836525676723</v>
      </c>
      <c r="D72" s="14">
        <f t="shared" si="10"/>
        <v>1.4263503382751177</v>
      </c>
      <c r="E72" s="1">
        <f t="shared" si="11"/>
        <v>60.071472591958916</v>
      </c>
    </row>
    <row r="73" spans="1:5" ht="15.75">
      <c r="A73" s="1">
        <v>82.2</v>
      </c>
      <c r="B73" s="1">
        <v>1.2851</v>
      </c>
      <c r="C73" s="1">
        <f t="shared" si="9"/>
        <v>1.2863716718457097</v>
      </c>
      <c r="D73" s="14">
        <f t="shared" si="10"/>
        <v>1.4294263943862269</v>
      </c>
      <c r="E73" s="1">
        <f t="shared" si="11"/>
        <v>61.120844567942385</v>
      </c>
    </row>
    <row r="74" spans="1:5" ht="15.75">
      <c r="A74" s="1">
        <v>83.7</v>
      </c>
      <c r="B74" s="1">
        <v>1.702</v>
      </c>
      <c r="C74" s="1">
        <f t="shared" si="9"/>
        <v>1.7037281735598409</v>
      </c>
      <c r="D74" s="14">
        <f t="shared" si="10"/>
        <v>1.4325024504973363</v>
      </c>
      <c r="E74" s="1">
        <f t="shared" si="11"/>
        <v>62.16796319554349</v>
      </c>
    </row>
    <row r="75" spans="1:5" ht="15.75">
      <c r="A75" s="1">
        <v>84.2</v>
      </c>
      <c r="B75" s="1">
        <v>1.5807</v>
      </c>
      <c r="C75" s="1">
        <f t="shared" si="9"/>
        <v>1.5823186165625185</v>
      </c>
      <c r="D75" s="14">
        <f t="shared" si="10"/>
        <v>1.4335278025343725</v>
      </c>
      <c r="E75" s="1">
        <f t="shared" si="11"/>
        <v>62.51675308236399</v>
      </c>
    </row>
    <row r="76" spans="1:5" ht="15.75">
      <c r="A76" s="1">
        <v>85.7</v>
      </c>
      <c r="B76" s="1">
        <v>1.2774</v>
      </c>
      <c r="C76" s="1">
        <f t="shared" si="9"/>
        <v>1.27874103295194</v>
      </c>
      <c r="D76" s="14">
        <f t="shared" si="10"/>
        <v>1.436603858645482</v>
      </c>
      <c r="E76" s="1">
        <f t="shared" si="11"/>
        <v>63.560882256160234</v>
      </c>
    </row>
    <row r="77" spans="1:5" ht="15.75">
      <c r="A77" s="1">
        <v>87.2</v>
      </c>
      <c r="B77" s="1">
        <v>1.7157</v>
      </c>
      <c r="C77" s="1">
        <f t="shared" si="9"/>
        <v>1.7175454783984392</v>
      </c>
      <c r="D77" s="14">
        <f t="shared" si="10"/>
        <v>1.439679914756591</v>
      </c>
      <c r="E77" s="1">
        <f t="shared" si="11"/>
        <v>64.60278051745091</v>
      </c>
    </row>
    <row r="78" spans="1:5" ht="15.75">
      <c r="A78" s="1">
        <v>88.7</v>
      </c>
      <c r="B78" s="1">
        <v>1.2202</v>
      </c>
      <c r="C78" s="1">
        <f t="shared" si="9"/>
        <v>1.221544012343859</v>
      </c>
      <c r="D78" s="14">
        <f t="shared" si="10"/>
        <v>1.4427559708677005</v>
      </c>
      <c r="E78" s="1">
        <f t="shared" si="11"/>
        <v>65.64245737915738</v>
      </c>
    </row>
    <row r="79" spans="1:5" ht="15.75">
      <c r="A79" s="1">
        <v>90.2</v>
      </c>
      <c r="B79" s="1">
        <v>1.4439</v>
      </c>
      <c r="C79" s="1">
        <f aca="true" t="shared" si="12" ref="C79:C92">B79*(1+($I$26+$I$27*A79)/(1282900)+($I$28+A79*$I$29-$I$30)/400)</f>
        <v>1.4455277028757991</v>
      </c>
      <c r="D79" s="14">
        <f aca="true" t="shared" si="13" ref="D79:D92">G$16+G$18*A79</f>
        <v>1.4458320269788096</v>
      </c>
      <c r="E79" s="1">
        <f t="shared" si="11"/>
        <v>66.67992229348383</v>
      </c>
    </row>
    <row r="80" spans="1:5" ht="15.75">
      <c r="A80" s="1">
        <v>91.7</v>
      </c>
      <c r="B80" s="1">
        <v>1.3751</v>
      </c>
      <c r="C80" s="1">
        <f t="shared" si="12"/>
        <v>1.3766856599292479</v>
      </c>
      <c r="D80" s="14">
        <f t="shared" si="13"/>
        <v>1.4489080830899188</v>
      </c>
      <c r="E80" s="1">
        <f aca="true" t="shared" si="14" ref="E80:E92">E79+(A80-A79)/D80</f>
        <v>67.71518465243287</v>
      </c>
    </row>
    <row r="81" spans="1:5" ht="15.75">
      <c r="A81" s="1">
        <v>93.2</v>
      </c>
      <c r="B81" s="1">
        <v>1.6972</v>
      </c>
      <c r="C81" s="1">
        <f t="shared" si="12"/>
        <v>1.6992009149411396</v>
      </c>
      <c r="D81" s="14">
        <f t="shared" si="13"/>
        <v>1.451984139201028</v>
      </c>
      <c r="E81" s="1">
        <f t="shared" si="14"/>
        <v>68.74825378831571</v>
      </c>
    </row>
    <row r="82" spans="1:5" ht="15.75">
      <c r="A82" s="1">
        <v>93.7</v>
      </c>
      <c r="B82" s="1">
        <v>1.419</v>
      </c>
      <c r="C82" s="1">
        <f t="shared" si="12"/>
        <v>1.4206851471678297</v>
      </c>
      <c r="D82" s="14">
        <f t="shared" si="13"/>
        <v>1.4530094912380644</v>
      </c>
      <c r="E82" s="1">
        <f t="shared" si="14"/>
        <v>69.09236716335909</v>
      </c>
    </row>
    <row r="83" spans="1:5" ht="15.75">
      <c r="A83" s="1">
        <v>95.2</v>
      </c>
      <c r="B83" s="1">
        <v>1.3883</v>
      </c>
      <c r="C83" s="1">
        <f t="shared" si="12"/>
        <v>1.3899845450324015</v>
      </c>
      <c r="D83" s="14">
        <f t="shared" si="13"/>
        <v>1.4560855473491738</v>
      </c>
      <c r="E83" s="1">
        <f t="shared" si="14"/>
        <v>70.122526416523</v>
      </c>
    </row>
    <row r="84" spans="1:5" ht="15.75">
      <c r="A84" s="1">
        <v>96.7</v>
      </c>
      <c r="B84" s="1">
        <v>1.8511</v>
      </c>
      <c r="C84" s="1">
        <f t="shared" si="12"/>
        <v>1.8533939092788143</v>
      </c>
      <c r="D84" s="14">
        <f t="shared" si="13"/>
        <v>1.459161603460283</v>
      </c>
      <c r="E84" s="1">
        <f t="shared" si="14"/>
        <v>71.1505139927057</v>
      </c>
    </row>
    <row r="85" spans="1:5" ht="15.75">
      <c r="A85" s="1">
        <v>98.2</v>
      </c>
      <c r="B85" s="1">
        <v>1.2049</v>
      </c>
      <c r="C85" s="1">
        <f t="shared" si="12"/>
        <v>1.206424248339026</v>
      </c>
      <c r="D85" s="14">
        <f t="shared" si="13"/>
        <v>1.4622376595713922</v>
      </c>
      <c r="E85" s="1">
        <f t="shared" si="14"/>
        <v>72.17633902886273</v>
      </c>
    </row>
    <row r="86" spans="1:5" ht="15.75">
      <c r="A86" s="1">
        <v>99.7</v>
      </c>
      <c r="B86" s="1">
        <v>1.2145</v>
      </c>
      <c r="C86" s="1">
        <f t="shared" si="12"/>
        <v>1.2160677599095298</v>
      </c>
      <c r="D86" s="14">
        <f t="shared" si="13"/>
        <v>1.4653137156825016</v>
      </c>
      <c r="E86" s="1">
        <f t="shared" si="14"/>
        <v>73.20001060440745</v>
      </c>
    </row>
    <row r="87" spans="1:5" ht="15.75">
      <c r="A87" s="1">
        <v>101.2</v>
      </c>
      <c r="B87" s="1">
        <v>1.2337</v>
      </c>
      <c r="C87" s="1">
        <f t="shared" si="12"/>
        <v>1.2353244076428382</v>
      </c>
      <c r="D87" s="14">
        <f t="shared" si="13"/>
        <v>1.4683897717936107</v>
      </c>
      <c r="E87" s="1">
        <f t="shared" si="14"/>
        <v>74.2215377416932</v>
      </c>
    </row>
    <row r="88" spans="1:5" ht="15.75">
      <c r="A88" s="1">
        <v>102.7</v>
      </c>
      <c r="B88" s="1">
        <v>1.3801</v>
      </c>
      <c r="C88" s="1">
        <f t="shared" si="12"/>
        <v>1.3819528160750905</v>
      </c>
      <c r="D88" s="14">
        <f t="shared" si="13"/>
        <v>1.4714658279047201</v>
      </c>
      <c r="E88" s="1">
        <f t="shared" si="14"/>
        <v>75.24092940649041</v>
      </c>
    </row>
    <row r="89" spans="1:5" ht="15.75">
      <c r="A89" s="1">
        <v>103.45</v>
      </c>
      <c r="B89" s="1">
        <v>1.1844</v>
      </c>
      <c r="C89" s="1">
        <f t="shared" si="12"/>
        <v>1.1860053791991139</v>
      </c>
      <c r="D89" s="14">
        <f t="shared" si="13"/>
        <v>1.4730038559602747</v>
      </c>
      <c r="E89" s="1">
        <f t="shared" si="14"/>
        <v>75.75009304307238</v>
      </c>
    </row>
    <row r="90" spans="1:5" ht="15.75">
      <c r="A90" s="1">
        <v>104.25</v>
      </c>
      <c r="B90" s="1">
        <v>2.2364</v>
      </c>
      <c r="C90" s="1">
        <f t="shared" si="12"/>
        <v>2.2394621039273424</v>
      </c>
      <c r="D90" s="14">
        <f t="shared" si="13"/>
        <v>1.474644419219533</v>
      </c>
      <c r="E90" s="1">
        <f t="shared" si="14"/>
        <v>76.2925967067172</v>
      </c>
    </row>
    <row r="91" spans="1:5" ht="15.75">
      <c r="A91" s="1">
        <v>106</v>
      </c>
      <c r="B91" s="1">
        <v>1.6304</v>
      </c>
      <c r="C91" s="1">
        <f t="shared" si="12"/>
        <v>1.6326814887793628</v>
      </c>
      <c r="D91" s="14">
        <f t="shared" si="13"/>
        <v>1.4782331513491604</v>
      </c>
      <c r="E91" s="1">
        <f t="shared" si="14"/>
        <v>77.47644243389685</v>
      </c>
    </row>
    <row r="92" spans="1:5" ht="15.75">
      <c r="A92" s="1">
        <v>107.5</v>
      </c>
      <c r="B92" s="1">
        <v>1.2897</v>
      </c>
      <c r="C92" s="1">
        <f t="shared" si="12"/>
        <v>1.2915380420105278</v>
      </c>
      <c r="D92" s="14">
        <f t="shared" si="13"/>
        <v>1.4813092074602696</v>
      </c>
      <c r="E92" s="1">
        <f t="shared" si="14"/>
        <v>78.48906018611603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14.12</v>
      </c>
      <c r="C3" s="1">
        <v>0</v>
      </c>
      <c r="F3" s="4">
        <f>1000*1/SLOPE(C3:C9,B3:B9)</f>
        <v>9.063611805307799</v>
      </c>
      <c r="G3" s="1" t="e">
        <f>INTERCEPT(B4:B9,A4:A9)</f>
        <v>#DIV/0!</v>
      </c>
    </row>
    <row r="4" spans="1:9" ht="15.75">
      <c r="A4" s="1">
        <v>47.5</v>
      </c>
      <c r="B4" s="1">
        <v>14.445</v>
      </c>
      <c r="C4" s="1">
        <f>LN($G$16+$G$18*A4)/$G$18-LN($G$16)/$G$18</f>
        <v>35.85766987616526</v>
      </c>
      <c r="E4" s="5">
        <f>1000*1/SLOPE(C3:C4,B3:B4)</f>
        <v>9.063611805307799</v>
      </c>
      <c r="F4" s="5" t="s">
        <v>7</v>
      </c>
      <c r="I4" s="6" t="e">
        <f>SLOPE(E4:E9,A4:A9)*1000</f>
        <v>#DIV/0!</v>
      </c>
    </row>
    <row r="5" spans="6:9" ht="15.75">
      <c r="F5" s="7">
        <f>CORREL(C3:C9,B3:B9)</f>
        <v>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1000*SLOPE(B3:B9,A3:A9)</f>
        <v>6.842105263157996</v>
      </c>
    </row>
    <row r="10" ht="15.75">
      <c r="F10" s="5" t="s">
        <v>9</v>
      </c>
    </row>
    <row r="11" ht="15.75">
      <c r="F11" s="7">
        <f>CORREL(B3:B9,A3:A9)</f>
        <v>1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>G$16+G$18*A14</f>
        <v>1.350831877685648</v>
      </c>
      <c r="E14" s="1">
        <v>0</v>
      </c>
    </row>
    <row r="15" spans="1:7" ht="15.75">
      <c r="A15" s="1">
        <v>0.5</v>
      </c>
      <c r="B15" s="1">
        <v>1.225</v>
      </c>
      <c r="C15" s="1">
        <f aca="true" t="shared" si="0" ref="C15:C30">B15*(1+($I$26+$I$27*A15)/(1282900)+($I$28+A15*$I$29-$I$30)/400)</f>
        <v>1.2243091456150437</v>
      </c>
      <c r="D15" s="14">
        <f aca="true" t="shared" si="1" ref="D15:D30">G$16+G$18*A15</f>
        <v>1.350284923781715</v>
      </c>
      <c r="E15" s="1">
        <f>E14+(A15-A14)/D15</f>
        <v>0.3702922184746464</v>
      </c>
      <c r="G15" s="2" t="s">
        <v>14</v>
      </c>
    </row>
    <row r="16" spans="1:7" ht="15.75">
      <c r="A16" s="1">
        <v>0.5</v>
      </c>
      <c r="B16" s="1">
        <v>1.2743</v>
      </c>
      <c r="C16" s="1">
        <f t="shared" si="0"/>
        <v>1.2735813422508164</v>
      </c>
      <c r="D16" s="14">
        <f t="shared" si="1"/>
        <v>1.350284923781715</v>
      </c>
      <c r="E16" s="1">
        <f aca="true" t="shared" si="2" ref="E16:E31">E15+(A16-A15)/D16</f>
        <v>0.3702922184746464</v>
      </c>
      <c r="G16" s="1">
        <f>INTERCEPT(C14:C998,A14:A998)</f>
        <v>1.350831877685648</v>
      </c>
    </row>
    <row r="17" spans="1:7" ht="15.75">
      <c r="A17" s="1">
        <v>2</v>
      </c>
      <c r="B17" s="1">
        <v>1.253</v>
      </c>
      <c r="C17" s="1">
        <f t="shared" si="0"/>
        <v>1.2523281410720366</v>
      </c>
      <c r="D17" s="14">
        <f t="shared" si="1"/>
        <v>1.3486440620699154</v>
      </c>
      <c r="E17" s="1">
        <f t="shared" si="2"/>
        <v>1.4825204499160705</v>
      </c>
      <c r="G17" s="2" t="s">
        <v>15</v>
      </c>
    </row>
    <row r="18" spans="1:7" ht="15.75">
      <c r="A18" s="1">
        <v>2</v>
      </c>
      <c r="B18" s="1">
        <v>1.3545</v>
      </c>
      <c r="C18" s="1">
        <f t="shared" si="0"/>
        <v>1.35377371674547</v>
      </c>
      <c r="D18" s="14">
        <f t="shared" si="1"/>
        <v>1.3486440620699154</v>
      </c>
      <c r="E18" s="1">
        <f t="shared" si="2"/>
        <v>1.4825204499160705</v>
      </c>
      <c r="G18" s="17">
        <f>SLOPE(C14:C998,A14:A998)</f>
        <v>-0.0010939078078662805</v>
      </c>
    </row>
    <row r="19" spans="1:5" ht="15.75">
      <c r="A19" s="1">
        <v>3.5</v>
      </c>
      <c r="B19" s="1">
        <v>1.6802</v>
      </c>
      <c r="C19" s="1">
        <f t="shared" si="0"/>
        <v>1.6793457228752189</v>
      </c>
      <c r="D19" s="14">
        <f t="shared" si="1"/>
        <v>1.347003200358116</v>
      </c>
      <c r="E19" s="1">
        <f t="shared" si="2"/>
        <v>2.5961035502392233</v>
      </c>
    </row>
    <row r="20" spans="1:5" ht="15.75">
      <c r="A20" s="1">
        <v>3.5</v>
      </c>
      <c r="B20" s="1">
        <v>1.3805</v>
      </c>
      <c r="C20" s="1">
        <f t="shared" si="0"/>
        <v>1.3797981016719676</v>
      </c>
      <c r="D20" s="14">
        <f t="shared" si="1"/>
        <v>1.347003200358116</v>
      </c>
      <c r="E20" s="1">
        <f t="shared" si="2"/>
        <v>2.5961035502392233</v>
      </c>
    </row>
    <row r="21" spans="1:5" ht="15.75">
      <c r="A21" s="1">
        <v>5</v>
      </c>
      <c r="B21" s="1">
        <v>1.5687</v>
      </c>
      <c r="C21" s="1">
        <f t="shared" si="0"/>
        <v>1.5679459647215706</v>
      </c>
      <c r="D21" s="14">
        <f t="shared" si="1"/>
        <v>1.3453623386463167</v>
      </c>
      <c r="E21" s="1">
        <f t="shared" si="2"/>
        <v>3.711044824356706</v>
      </c>
    </row>
    <row r="22" spans="1:5" ht="15.75">
      <c r="A22" s="1">
        <v>5</v>
      </c>
      <c r="B22" s="1">
        <v>1.3275</v>
      </c>
      <c r="C22" s="1">
        <f t="shared" si="0"/>
        <v>1.3268619035939853</v>
      </c>
      <c r="D22" s="14">
        <f t="shared" si="1"/>
        <v>1.3453623386463167</v>
      </c>
      <c r="E22" s="1">
        <f t="shared" si="2"/>
        <v>3.711044824356706</v>
      </c>
    </row>
    <row r="23" spans="1:5" ht="15.75">
      <c r="A23" s="1">
        <v>6.5</v>
      </c>
      <c r="B23" s="1">
        <v>1.2598</v>
      </c>
      <c r="C23" s="1">
        <f t="shared" si="0"/>
        <v>1.2592294205083774</v>
      </c>
      <c r="D23" s="14">
        <f t="shared" si="1"/>
        <v>1.3437214769345172</v>
      </c>
      <c r="E23" s="1">
        <f t="shared" si="2"/>
        <v>4.827347589288324</v>
      </c>
    </row>
    <row r="24" spans="1:7" ht="15.75">
      <c r="A24" s="1">
        <v>6.5</v>
      </c>
      <c r="B24" s="1">
        <v>1.2642</v>
      </c>
      <c r="C24" s="1">
        <f t="shared" si="0"/>
        <v>1.2636274276922452</v>
      </c>
      <c r="D24" s="14">
        <f t="shared" si="1"/>
        <v>1.3437214769345172</v>
      </c>
      <c r="E24" s="1">
        <f t="shared" si="2"/>
        <v>4.827347589288324</v>
      </c>
      <c r="G24" s="13" t="s">
        <v>17</v>
      </c>
    </row>
    <row r="25" spans="1:5" ht="15.75">
      <c r="A25" s="1">
        <v>8</v>
      </c>
      <c r="B25" s="1">
        <v>1.4469</v>
      </c>
      <c r="C25" s="1">
        <f t="shared" si="0"/>
        <v>1.446284850094892</v>
      </c>
      <c r="D25" s="14">
        <f t="shared" si="1"/>
        <v>1.3420806152227178</v>
      </c>
      <c r="E25" s="1">
        <f t="shared" si="2"/>
        <v>5.945015174220304</v>
      </c>
    </row>
    <row r="26" spans="1:9" ht="15.75">
      <c r="A26" s="1">
        <v>8.1</v>
      </c>
      <c r="B26" s="1">
        <v>1.1516</v>
      </c>
      <c r="C26" s="1">
        <f t="shared" si="0"/>
        <v>1.1511125283852086</v>
      </c>
      <c r="D26" s="14">
        <f t="shared" si="1"/>
        <v>1.3419712244419313</v>
      </c>
      <c r="E26" s="1">
        <f t="shared" si="2"/>
        <v>6.019532420327116</v>
      </c>
      <c r="G26" s="2" t="s">
        <v>18</v>
      </c>
      <c r="I26" s="1">
        <v>2087</v>
      </c>
    </row>
    <row r="27" spans="1:9" ht="15.75">
      <c r="A27" s="1">
        <v>9.5</v>
      </c>
      <c r="B27" s="1">
        <v>1.0248</v>
      </c>
      <c r="C27" s="1">
        <f t="shared" si="0"/>
        <v>1.0243927570293865</v>
      </c>
      <c r="D27" s="14">
        <f t="shared" si="1"/>
        <v>1.3404397535109185</v>
      </c>
      <c r="E27" s="1">
        <f t="shared" si="2"/>
        <v>7.063965783582033</v>
      </c>
      <c r="G27" s="2" t="s">
        <v>19</v>
      </c>
      <c r="I27" s="1">
        <v>1.8</v>
      </c>
    </row>
    <row r="28" spans="1:9" ht="15.75">
      <c r="A28" s="1">
        <v>19.05</v>
      </c>
      <c r="B28" s="1">
        <v>1.9079</v>
      </c>
      <c r="C28" s="1">
        <f t="shared" si="0"/>
        <v>1.9074790539911646</v>
      </c>
      <c r="D28" s="14">
        <f t="shared" si="1"/>
        <v>1.3299929339457954</v>
      </c>
      <c r="E28" s="1">
        <f t="shared" si="2"/>
        <v>14.24445506006808</v>
      </c>
      <c r="G28" s="2" t="s">
        <v>20</v>
      </c>
      <c r="I28" s="1">
        <f>B3</f>
        <v>14.12</v>
      </c>
    </row>
    <row r="29" spans="1:9" ht="15.75">
      <c r="A29" s="1">
        <v>19.5</v>
      </c>
      <c r="B29" s="1">
        <v>1.2469</v>
      </c>
      <c r="C29" s="1">
        <f t="shared" si="0"/>
        <v>1.2466352776298506</v>
      </c>
      <c r="D29" s="14">
        <f t="shared" si="1"/>
        <v>1.3295006754322556</v>
      </c>
      <c r="E29" s="1">
        <f t="shared" si="2"/>
        <v>14.582927998303854</v>
      </c>
      <c r="G29" s="2" t="s">
        <v>21</v>
      </c>
      <c r="I29" s="1">
        <f>F9/1000</f>
        <v>0.006842105263157996</v>
      </c>
    </row>
    <row r="30" spans="1:9" ht="15.75">
      <c r="A30" s="1">
        <v>21</v>
      </c>
      <c r="B30" s="1">
        <v>1.1806</v>
      </c>
      <c r="C30" s="1">
        <f t="shared" si="0"/>
        <v>1.18038212982156</v>
      </c>
      <c r="D30" s="14">
        <f t="shared" si="1"/>
        <v>1.3278598137204563</v>
      </c>
      <c r="E30" s="1">
        <f t="shared" si="2"/>
        <v>15.712565317319656</v>
      </c>
      <c r="G30" s="2" t="s">
        <v>22</v>
      </c>
      <c r="I30" s="1">
        <v>15</v>
      </c>
    </row>
    <row r="31" spans="1:5" ht="15.75">
      <c r="A31" s="1">
        <v>22.5</v>
      </c>
      <c r="B31" s="1">
        <v>1.4586</v>
      </c>
      <c r="C31" s="1">
        <f aca="true" t="shared" si="3" ref="C31:C44">B31*(1+($I$26+$I$27*A31)/(1282900)+($I$28+A31*$I$29-$I$30)/400)</f>
        <v>1.4583713215553678</v>
      </c>
      <c r="D31" s="14">
        <f aca="true" t="shared" si="4" ref="D31:D44">G$16+G$18*A31</f>
        <v>1.3262189520086567</v>
      </c>
      <c r="E31" s="1">
        <f t="shared" si="2"/>
        <v>16.843600277820062</v>
      </c>
    </row>
    <row r="32" spans="1:5" ht="15.75">
      <c r="A32" s="1">
        <v>24</v>
      </c>
      <c r="B32" s="1">
        <v>1.3127</v>
      </c>
      <c r="C32" s="1">
        <f t="shared" si="3"/>
        <v>1.3125306395067098</v>
      </c>
      <c r="D32" s="14">
        <f t="shared" si="4"/>
        <v>1.3245780902968574</v>
      </c>
      <c r="E32" s="1">
        <f aca="true" t="shared" si="5" ref="E32:E44">E31+(A32-A31)/D32</f>
        <v>17.97603634254753</v>
      </c>
    </row>
    <row r="33" spans="1:5" ht="15.75">
      <c r="A33" s="1">
        <v>30.5</v>
      </c>
      <c r="B33" s="1">
        <v>1.2407</v>
      </c>
      <c r="C33" s="1">
        <f t="shared" si="3"/>
        <v>1.2406891901115635</v>
      </c>
      <c r="D33" s="14">
        <f t="shared" si="4"/>
        <v>1.3174676895457265</v>
      </c>
      <c r="E33" s="1">
        <f t="shared" si="5"/>
        <v>22.909743674862643</v>
      </c>
    </row>
    <row r="34" spans="1:5" ht="15.75">
      <c r="A34" s="1">
        <v>32</v>
      </c>
      <c r="B34" s="1">
        <v>1.2922</v>
      </c>
      <c r="C34" s="1">
        <f t="shared" si="3"/>
        <v>1.2922246161102109</v>
      </c>
      <c r="D34" s="14">
        <f t="shared" si="4"/>
        <v>1.3158268278339271</v>
      </c>
      <c r="E34" s="1">
        <f t="shared" si="5"/>
        <v>24.04971131214608</v>
      </c>
    </row>
    <row r="35" spans="1:5" ht="15.75">
      <c r="A35" s="1">
        <v>33.5</v>
      </c>
      <c r="B35" s="1">
        <v>1.4693</v>
      </c>
      <c r="C35" s="1">
        <f t="shared" si="3"/>
        <v>1.4693687812675589</v>
      </c>
      <c r="D35" s="14">
        <f t="shared" si="4"/>
        <v>1.3141859661221276</v>
      </c>
      <c r="E35" s="1">
        <f t="shared" si="5"/>
        <v>25.19110228623034</v>
      </c>
    </row>
    <row r="36" spans="1:5" ht="15.75">
      <c r="A36" s="1">
        <v>35</v>
      </c>
      <c r="B36" s="1">
        <v>1.2488</v>
      </c>
      <c r="C36" s="1">
        <f t="shared" si="3"/>
        <v>1.248893128973994</v>
      </c>
      <c r="D36" s="14">
        <f t="shared" si="4"/>
        <v>1.3125451044103282</v>
      </c>
      <c r="E36" s="1">
        <f t="shared" si="5"/>
        <v>26.33392015584853</v>
      </c>
    </row>
    <row r="37" spans="1:5" ht="15.75">
      <c r="A37" s="1">
        <v>36.5</v>
      </c>
      <c r="B37" s="1">
        <v>1.2578</v>
      </c>
      <c r="C37" s="1">
        <f t="shared" si="3"/>
        <v>1.2579287198213034</v>
      </c>
      <c r="D37" s="14">
        <f t="shared" si="4"/>
        <v>1.310904242698529</v>
      </c>
      <c r="E37" s="1">
        <f t="shared" si="5"/>
        <v>27.478168493097186</v>
      </c>
    </row>
    <row r="38" spans="1:5" ht="15.75">
      <c r="A38" s="1">
        <v>37.8</v>
      </c>
      <c r="B38" s="1">
        <v>1.3875</v>
      </c>
      <c r="C38" s="1">
        <f t="shared" si="3"/>
        <v>1.38767537737358</v>
      </c>
      <c r="D38" s="14">
        <f t="shared" si="4"/>
        <v>1.3094821625483026</v>
      </c>
      <c r="E38" s="1">
        <f t="shared" si="5"/>
        <v>28.470927338677907</v>
      </c>
    </row>
    <row r="39" spans="1:5" ht="15.75">
      <c r="A39" s="1">
        <v>38.5</v>
      </c>
      <c r="B39" s="1">
        <v>1.017</v>
      </c>
      <c r="C39" s="1">
        <f t="shared" si="3"/>
        <v>1.017141722958111</v>
      </c>
      <c r="D39" s="14">
        <f t="shared" si="4"/>
        <v>1.3087164270827962</v>
      </c>
      <c r="E39" s="1">
        <f t="shared" si="5"/>
        <v>29.00580256872323</v>
      </c>
    </row>
    <row r="40" spans="1:5" ht="15.75">
      <c r="A40" s="1">
        <v>39.73</v>
      </c>
      <c r="B40" s="1">
        <v>1.4353</v>
      </c>
      <c r="C40" s="1">
        <f t="shared" si="3"/>
        <v>1.4355326896767535</v>
      </c>
      <c r="D40" s="14">
        <f t="shared" si="4"/>
        <v>1.3073709204791206</v>
      </c>
      <c r="E40" s="1">
        <f t="shared" si="5"/>
        <v>29.946622026103565</v>
      </c>
    </row>
    <row r="41" spans="1:5" ht="15.75">
      <c r="A41" s="1">
        <v>41.23</v>
      </c>
      <c r="B41" s="1">
        <v>1.1215</v>
      </c>
      <c r="C41" s="1">
        <f t="shared" si="3"/>
        <v>1.1217129523196174</v>
      </c>
      <c r="D41" s="14">
        <f t="shared" si="4"/>
        <v>1.3057300587673213</v>
      </c>
      <c r="E41" s="1">
        <f t="shared" si="5"/>
        <v>31.09540464769388</v>
      </c>
    </row>
    <row r="42" spans="1:5" ht="15.75">
      <c r="A42" s="1">
        <v>42.73</v>
      </c>
      <c r="B42" s="1">
        <v>1.3883</v>
      </c>
      <c r="C42" s="1">
        <f t="shared" si="3"/>
        <v>1.3886021554363432</v>
      </c>
      <c r="D42" s="14">
        <f t="shared" si="4"/>
        <v>1.304089197055522</v>
      </c>
      <c r="E42" s="1">
        <f t="shared" si="5"/>
        <v>32.24563271751212</v>
      </c>
    </row>
    <row r="43" spans="1:5" ht="15.75">
      <c r="A43" s="1">
        <v>44.23</v>
      </c>
      <c r="B43" s="1">
        <v>1.4664</v>
      </c>
      <c r="C43" s="1">
        <f t="shared" si="3"/>
        <v>1.4667598643801771</v>
      </c>
      <c r="D43" s="14">
        <f t="shared" si="4"/>
        <v>1.3024483353437224</v>
      </c>
      <c r="E43" s="1">
        <f t="shared" si="5"/>
        <v>33.39730987759244</v>
      </c>
    </row>
    <row r="44" spans="1:5" ht="15.75">
      <c r="A44" s="1">
        <v>45.73</v>
      </c>
      <c r="B44" s="1">
        <v>1.2074</v>
      </c>
      <c r="C44" s="1">
        <f t="shared" si="3"/>
        <v>1.2077298244900037</v>
      </c>
      <c r="D44" s="14">
        <f t="shared" si="4"/>
        <v>1.300807473631923</v>
      </c>
      <c r="E44" s="1">
        <f t="shared" si="5"/>
        <v>34.55043978375136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14.01</v>
      </c>
      <c r="C3" s="1">
        <v>0</v>
      </c>
      <c r="F3" s="4">
        <f>1000*1/SLOPE(C3:C9,B3:B9)</f>
        <v>67.1063159137352</v>
      </c>
      <c r="G3" s="1" t="e">
        <f>INTERCEPT(B4:B9,A4:A9)</f>
        <v>#DIV/0!</v>
      </c>
    </row>
    <row r="4" spans="1:9" ht="15.75">
      <c r="A4" s="1">
        <v>46</v>
      </c>
      <c r="B4" s="1">
        <v>16.148</v>
      </c>
      <c r="C4" s="1">
        <f>LN($G$16+$G$18*A4)/$G$18-LN($G$16)/$G$18</f>
        <v>31.859892334848904</v>
      </c>
      <c r="E4" s="5">
        <f>1000*1/SLOPE(C3:C4,B3:B4)</f>
        <v>67.1063159137352</v>
      </c>
      <c r="F4" s="5" t="s">
        <v>7</v>
      </c>
      <c r="I4" s="6" t="e">
        <f>SLOPE(E4:E9,A4:A9)*1000</f>
        <v>#DIV/0!</v>
      </c>
    </row>
    <row r="5" spans="6:9" ht="15.75">
      <c r="F5" s="7">
        <f>CORREL(C3:C9,B3:B9)</f>
        <v>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1000*SLOPE(B3:B9,A3:A9)</f>
        <v>46.4782608695652</v>
      </c>
    </row>
    <row r="10" ht="15.75">
      <c r="F10" s="5" t="s">
        <v>9</v>
      </c>
    </row>
    <row r="11" ht="15.75">
      <c r="F11" s="7">
        <f>CORREL(B3:B9,A3:A9)</f>
        <v>0.9999999999999999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4">
        <f>G$16+G$18*A14</f>
        <v>1.0915364263916376</v>
      </c>
      <c r="E14" s="1">
        <v>0</v>
      </c>
    </row>
    <row r="15" spans="1:7" ht="15.75">
      <c r="A15" s="1">
        <v>0.5</v>
      </c>
      <c r="B15" s="1">
        <v>1.2491</v>
      </c>
      <c r="C15" s="1">
        <f aca="true" t="shared" si="0" ref="C15:C30">B15*(1+($I$26+$I$27*A15)/(1282900)+($I$28+A15*$I$29-$I$30)/400)</f>
        <v>1.24806622949628</v>
      </c>
      <c r="D15" s="14">
        <f aca="true" t="shared" si="1" ref="D15:D30">G$16+G$18*A15</f>
        <v>1.0999414843007793</v>
      </c>
      <c r="E15" s="1">
        <f>E14+(A15-A14)/D15</f>
        <v>0.4545696358728069</v>
      </c>
      <c r="G15" s="2" t="s">
        <v>14</v>
      </c>
    </row>
    <row r="16" spans="1:7" ht="15.75">
      <c r="A16" s="1">
        <v>2</v>
      </c>
      <c r="B16" s="1">
        <v>1.1647</v>
      </c>
      <c r="C16" s="1">
        <f t="shared" si="0"/>
        <v>1.163941530822647</v>
      </c>
      <c r="D16" s="14">
        <f t="shared" si="1"/>
        <v>1.1251566580282044</v>
      </c>
      <c r="E16" s="1">
        <f aca="true" t="shared" si="2" ref="E16:E31">E15+(A16-A15)/D16</f>
        <v>1.7877173262830424</v>
      </c>
      <c r="G16" s="1">
        <f>INTERCEPT(C14:C998,A14:A998)</f>
        <v>1.0915364263916376</v>
      </c>
    </row>
    <row r="17" spans="1:7" ht="15.75">
      <c r="A17" s="1">
        <v>3.5</v>
      </c>
      <c r="B17" s="1">
        <v>0.9218</v>
      </c>
      <c r="C17" s="1">
        <f t="shared" si="0"/>
        <v>0.9213623145063012</v>
      </c>
      <c r="D17" s="14">
        <f t="shared" si="1"/>
        <v>1.1503718317556297</v>
      </c>
      <c r="E17" s="1">
        <f t="shared" si="2"/>
        <v>3.091643551346106</v>
      </c>
      <c r="G17" s="2" t="s">
        <v>15</v>
      </c>
    </row>
    <row r="18" spans="1:7" ht="15.75">
      <c r="A18" s="1">
        <v>5</v>
      </c>
      <c r="B18" s="1">
        <v>0.8822</v>
      </c>
      <c r="C18" s="1">
        <f t="shared" si="0"/>
        <v>0.8819367356150043</v>
      </c>
      <c r="D18" s="14">
        <f t="shared" si="1"/>
        <v>1.1755870054830548</v>
      </c>
      <c r="E18" s="1">
        <f t="shared" si="2"/>
        <v>4.367601853882499</v>
      </c>
      <c r="G18" s="17">
        <f>SLOPE(C14:C998,A14:A998)</f>
        <v>0.016810115818283438</v>
      </c>
    </row>
    <row r="19" spans="1:5" ht="15.75">
      <c r="A19" s="1">
        <v>6.5</v>
      </c>
      <c r="B19" s="1">
        <v>1.7292</v>
      </c>
      <c r="C19" s="1">
        <f t="shared" si="0"/>
        <v>1.7289890031132238</v>
      </c>
      <c r="D19" s="14">
        <f t="shared" si="1"/>
        <v>1.20080217921048</v>
      </c>
      <c r="E19" s="1">
        <f t="shared" si="2"/>
        <v>5.616766808751453</v>
      </c>
    </row>
    <row r="20" spans="1:5" ht="15.75">
      <c r="A20" s="1">
        <v>7.5</v>
      </c>
      <c r="B20" s="1">
        <v>1.2932</v>
      </c>
      <c r="C20" s="1">
        <f t="shared" si="0"/>
        <v>1.2931942824777338</v>
      </c>
      <c r="D20" s="14">
        <f t="shared" si="1"/>
        <v>1.2176122950287633</v>
      </c>
      <c r="E20" s="1">
        <f t="shared" si="2"/>
        <v>6.438046294908725</v>
      </c>
    </row>
    <row r="21" spans="1:5" ht="15.75">
      <c r="A21" s="1">
        <v>9</v>
      </c>
      <c r="B21" s="1">
        <v>1.2848</v>
      </c>
      <c r="C21" s="1">
        <f t="shared" si="0"/>
        <v>1.285020955875608</v>
      </c>
      <c r="D21" s="14">
        <f t="shared" si="1"/>
        <v>1.2428274687561887</v>
      </c>
      <c r="E21" s="1">
        <f t="shared" si="2"/>
        <v>7.644971662837056</v>
      </c>
    </row>
    <row r="22" spans="1:5" ht="15.75">
      <c r="A22" s="1">
        <v>10.5</v>
      </c>
      <c r="B22" s="1">
        <v>1.2681</v>
      </c>
      <c r="C22" s="1">
        <f t="shared" si="0"/>
        <v>1.268541774273572</v>
      </c>
      <c r="D22" s="14">
        <f t="shared" si="1"/>
        <v>1.2680426424836138</v>
      </c>
      <c r="E22" s="1">
        <f t="shared" si="2"/>
        <v>8.827897181068895</v>
      </c>
    </row>
    <row r="23" spans="1:5" ht="15.75">
      <c r="A23" s="1">
        <v>12</v>
      </c>
      <c r="B23" s="1">
        <v>1.1206</v>
      </c>
      <c r="C23" s="1">
        <f t="shared" si="0"/>
        <v>1.1211880606625717</v>
      </c>
      <c r="D23" s="14">
        <f t="shared" si="1"/>
        <v>1.2932578162110389</v>
      </c>
      <c r="E23" s="1">
        <f t="shared" si="2"/>
        <v>9.98775871926912</v>
      </c>
    </row>
    <row r="24" spans="1:7" ht="15.75">
      <c r="A24" s="1">
        <v>13.5</v>
      </c>
      <c r="B24" s="1">
        <v>1.1739</v>
      </c>
      <c r="C24" s="1">
        <f t="shared" si="0"/>
        <v>1.1747231047773103</v>
      </c>
      <c r="D24" s="14">
        <f t="shared" si="1"/>
        <v>1.318472989938464</v>
      </c>
      <c r="E24" s="1">
        <f t="shared" si="2"/>
        <v>11.125438452905536</v>
      </c>
      <c r="G24" s="13" t="s">
        <v>17</v>
      </c>
    </row>
    <row r="25" spans="1:5" ht="15.75">
      <c r="A25" s="1">
        <v>15</v>
      </c>
      <c r="B25" s="1">
        <v>1.3206</v>
      </c>
      <c r="C25" s="1">
        <f t="shared" si="0"/>
        <v>1.3217589178916231</v>
      </c>
      <c r="D25" s="14">
        <f t="shared" si="1"/>
        <v>1.343688163665889</v>
      </c>
      <c r="E25" s="1">
        <f t="shared" si="2"/>
        <v>12.24176889367362</v>
      </c>
    </row>
    <row r="26" spans="1:9" ht="15.75">
      <c r="A26" s="1">
        <v>16.4</v>
      </c>
      <c r="B26" s="1">
        <v>1.1312</v>
      </c>
      <c r="C26" s="1">
        <f t="shared" si="0"/>
        <v>1.132378945030448</v>
      </c>
      <c r="D26" s="14">
        <f t="shared" si="1"/>
        <v>1.367222325811486</v>
      </c>
      <c r="E26" s="1">
        <f t="shared" si="2"/>
        <v>13.265742810402239</v>
      </c>
      <c r="G26" s="2" t="s">
        <v>18</v>
      </c>
      <c r="I26" s="1">
        <v>2038</v>
      </c>
    </row>
    <row r="27" spans="1:9" ht="15.75">
      <c r="A27" s="1">
        <v>17</v>
      </c>
      <c r="B27" s="1">
        <v>1.3428</v>
      </c>
      <c r="C27" s="1">
        <f t="shared" si="0"/>
        <v>1.3442942230593697</v>
      </c>
      <c r="D27" s="14">
        <f t="shared" si="1"/>
        <v>1.377308395302456</v>
      </c>
      <c r="E27" s="1">
        <f t="shared" si="2"/>
        <v>13.701375092937075</v>
      </c>
      <c r="G27" s="2" t="s">
        <v>19</v>
      </c>
      <c r="I27" s="1">
        <v>1.8</v>
      </c>
    </row>
    <row r="28" spans="1:9" ht="15.75">
      <c r="A28" s="1">
        <v>18.5</v>
      </c>
      <c r="B28" s="1">
        <v>1.4854</v>
      </c>
      <c r="C28" s="1">
        <f t="shared" si="0"/>
        <v>1.487314925299321</v>
      </c>
      <c r="D28" s="14">
        <f t="shared" si="1"/>
        <v>1.4025235690298812</v>
      </c>
      <c r="E28" s="1">
        <f t="shared" si="2"/>
        <v>14.770875836541364</v>
      </c>
      <c r="G28" s="2" t="s">
        <v>20</v>
      </c>
      <c r="I28" s="1">
        <f>B3</f>
        <v>14.01</v>
      </c>
    </row>
    <row r="29" spans="1:9" ht="15.75">
      <c r="A29" s="1">
        <v>20</v>
      </c>
      <c r="B29" s="1">
        <v>1.597</v>
      </c>
      <c r="C29" s="1">
        <f t="shared" si="0"/>
        <v>1.5993405038256565</v>
      </c>
      <c r="D29" s="14">
        <f t="shared" si="1"/>
        <v>1.4277387427573065</v>
      </c>
      <c r="E29" s="1">
        <f t="shared" si="2"/>
        <v>15.821488217559434</v>
      </c>
      <c r="G29" s="2" t="s">
        <v>21</v>
      </c>
      <c r="I29" s="1">
        <f>F9/1000</f>
        <v>0.0464782608695652</v>
      </c>
    </row>
    <row r="30" spans="1:9" ht="15.75">
      <c r="A30" s="1">
        <v>21.5</v>
      </c>
      <c r="B30" s="1">
        <v>1.2318</v>
      </c>
      <c r="C30" s="1">
        <f t="shared" si="0"/>
        <v>1.2338225674444254</v>
      </c>
      <c r="D30" s="14">
        <f t="shared" si="1"/>
        <v>1.4529539164847316</v>
      </c>
      <c r="E30" s="1">
        <f t="shared" si="2"/>
        <v>16.853867829177876</v>
      </c>
      <c r="G30" s="2" t="s">
        <v>22</v>
      </c>
      <c r="I30" s="1">
        <v>15</v>
      </c>
    </row>
    <row r="31" spans="1:5" ht="15.75">
      <c r="A31" s="1">
        <v>23</v>
      </c>
      <c r="B31" s="1">
        <v>1.6797</v>
      </c>
      <c r="C31" s="1">
        <f>B31*(1+($I$26+$I$27*A31)/(1282900)+($I$28+A31*$I$29-$I$30)/400)</f>
        <v>1.682754297597767</v>
      </c>
      <c r="D31" s="14">
        <f>G$16+G$18*A31</f>
        <v>1.4781690902121567</v>
      </c>
      <c r="E31" s="1">
        <f t="shared" si="2"/>
        <v>17.86863671450527</v>
      </c>
    </row>
    <row r="32" spans="1:5" ht="15.75">
      <c r="A32" s="1">
        <v>24.5</v>
      </c>
      <c r="B32" s="1">
        <v>1.4298</v>
      </c>
      <c r="C32" s="1">
        <f>B32*(1+($I$26+$I$27*A32)/(1282900)+($I$28+A32*$I$29-$I$30)/400)</f>
        <v>1.4326521036677777</v>
      </c>
      <c r="D32" s="14">
        <f>G$16+G$18*A32</f>
        <v>1.5033842639395818</v>
      </c>
      <c r="E32" s="1">
        <f>E31+(A32-A31)/D32</f>
        <v>18.866385617416686</v>
      </c>
    </row>
    <row r="33" spans="1:5" ht="15.75">
      <c r="A33" s="1">
        <v>26</v>
      </c>
      <c r="B33" s="1">
        <v>1.6488</v>
      </c>
      <c r="C33" s="1">
        <f>B33*(1+($I$26+$I$27*A33)/(1282900)+($I$28+A33*$I$29-$I$30)/400)</f>
        <v>1.6523798006300672</v>
      </c>
      <c r="D33" s="14">
        <f>G$16+G$18*A33</f>
        <v>1.528599437667007</v>
      </c>
      <c r="E33" s="1">
        <f>E32+(A33-A32)/D33</f>
        <v>19.84767604775293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13.94</v>
      </c>
      <c r="C3" s="1">
        <v>0</v>
      </c>
      <c r="F3" s="4">
        <f>1000*1/SLOPE(C3:C9,B3:B9)</f>
        <v>27.598451246228237</v>
      </c>
      <c r="G3" s="1">
        <f>INTERCEPT(B4:B9,A4:A9)</f>
        <v>13.938499999999989</v>
      </c>
    </row>
    <row r="4" spans="1:9" ht="15.75">
      <c r="A4" s="1">
        <v>47.5</v>
      </c>
      <c r="B4" s="1">
        <v>14.906</v>
      </c>
      <c r="C4" s="1">
        <f>A4/1.2</f>
        <v>39.583333333333336</v>
      </c>
      <c r="E4" s="5">
        <f>1000*1/SLOPE(C3:C4,B3:B4)</f>
        <v>24.404210526314245</v>
      </c>
      <c r="F4" s="5" t="s">
        <v>7</v>
      </c>
      <c r="I4" s="6">
        <f>SLOPE(E4:E9,A4:A9)*1000</f>
        <v>1288.421052633647</v>
      </c>
    </row>
    <row r="5" spans="1:9" ht="15.75">
      <c r="A5" s="1">
        <v>66.5</v>
      </c>
      <c r="B5" s="1">
        <v>15.293</v>
      </c>
      <c r="C5" s="1">
        <f>A5/1.4</f>
        <v>47.5</v>
      </c>
      <c r="E5" s="5">
        <f>1000*1/SLOPE(C4:C5,B4:B5)</f>
        <v>48.88421052635349</v>
      </c>
      <c r="F5" s="7">
        <f>CORREL(C3:C9,B3:B9)</f>
        <v>0.9921723731250108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1000*SLOPE(B3:B9,A3:A9)</f>
        <v>20.34412955465582</v>
      </c>
    </row>
    <row r="10" ht="15.75">
      <c r="F10" s="5" t="s">
        <v>9</v>
      </c>
    </row>
    <row r="11" ht="15.75">
      <c r="F11" s="7">
        <f>CORREL(B3:B9,A3:A9)</f>
        <v>0.9999999405955351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6" t="s">
        <v>11</v>
      </c>
      <c r="E13" s="1" t="s">
        <v>12</v>
      </c>
      <c r="G13" s="2" t="s">
        <v>13</v>
      </c>
    </row>
    <row r="14" spans="1:8" ht="15.75">
      <c r="A14" s="12">
        <v>0</v>
      </c>
      <c r="C14" s="11"/>
      <c r="D14" s="14">
        <f>G$16+G$18*A14</f>
        <v>1.2005072710265803</v>
      </c>
      <c r="E14" s="1">
        <v>0</v>
      </c>
      <c r="G14" s="2" t="s">
        <v>23</v>
      </c>
      <c r="H14" s="2" t="s">
        <v>24</v>
      </c>
    </row>
    <row r="15" spans="1:8" ht="15.75">
      <c r="A15" s="1">
        <v>2.5</v>
      </c>
      <c r="B15" s="1">
        <v>1.2</v>
      </c>
      <c r="C15" s="1">
        <f aca="true" t="shared" si="0" ref="C15:C41">B15*(1+($I$26+$I$27*A15)/(1282900)+($I$28+A15*$I$29-$I$30)/400)</f>
        <v>1.200664061211741</v>
      </c>
      <c r="D15" s="14">
        <f aca="true" t="shared" si="1" ref="D15:D40">C15</f>
        <v>1.200664061211741</v>
      </c>
      <c r="E15" s="1">
        <f>E14+(A15-A14)/D15</f>
        <v>2.082181086920296</v>
      </c>
      <c r="G15" s="2" t="s">
        <v>14</v>
      </c>
      <c r="H15" s="2" t="s">
        <v>14</v>
      </c>
    </row>
    <row r="16" spans="1:8" ht="15.75">
      <c r="A16" s="12">
        <v>5</v>
      </c>
      <c r="B16" s="1">
        <v>1.2</v>
      </c>
      <c r="C16" s="1">
        <f t="shared" si="0"/>
        <v>1.2008208513969014</v>
      </c>
      <c r="D16" s="14">
        <f t="shared" si="1"/>
        <v>1.2008208513969014</v>
      </c>
      <c r="E16" s="1">
        <f aca="true" t="shared" si="2" ref="E16:E31">E15+(A16-A15)/D16</f>
        <v>4.164090305178605</v>
      </c>
      <c r="G16" s="1">
        <f>INTERCEPT(C14:C33,A14:A33)</f>
        <v>1.2005072710265803</v>
      </c>
      <c r="H16" s="1">
        <f>INTERCEPT(C34:C41,A34:A41)</f>
        <v>1.4005918161976543</v>
      </c>
    </row>
    <row r="17" spans="1:8" ht="15.75">
      <c r="A17" s="1">
        <v>7.5</v>
      </c>
      <c r="B17" s="1">
        <v>1.2</v>
      </c>
      <c r="C17" s="1">
        <f t="shared" si="0"/>
        <v>1.2009776415820623</v>
      </c>
      <c r="D17" s="14">
        <f t="shared" si="1"/>
        <v>1.2009776415820623</v>
      </c>
      <c r="E17" s="1">
        <f t="shared" si="2"/>
        <v>6.24572772576099</v>
      </c>
      <c r="G17" s="2" t="s">
        <v>15</v>
      </c>
      <c r="H17" s="2" t="s">
        <v>15</v>
      </c>
    </row>
    <row r="18" spans="1:8" ht="15.75">
      <c r="A18" s="12">
        <v>10</v>
      </c>
      <c r="B18" s="1">
        <v>1.2</v>
      </c>
      <c r="C18" s="1">
        <f t="shared" si="0"/>
        <v>1.2011344317672228</v>
      </c>
      <c r="D18" s="14">
        <f t="shared" si="1"/>
        <v>1.2011344317672228</v>
      </c>
      <c r="E18" s="1">
        <f t="shared" si="2"/>
        <v>8.327093419625717</v>
      </c>
      <c r="G18" s="17">
        <f>SLOPE(C14:C33,A14:A33)</f>
        <v>6.271607406422455E-05</v>
      </c>
      <c r="H18" s="17">
        <f>SLOPE(C34:C41,A34:A41)</f>
        <v>7.31687530753247E-05</v>
      </c>
    </row>
    <row r="19" spans="1:5" ht="15.75">
      <c r="A19" s="1">
        <v>12.5</v>
      </c>
      <c r="B19" s="1">
        <v>1.2</v>
      </c>
      <c r="C19" s="1">
        <f t="shared" si="0"/>
        <v>1.2012912219523835</v>
      </c>
      <c r="D19" s="14">
        <f t="shared" si="1"/>
        <v>1.2012912219523835</v>
      </c>
      <c r="E19" s="1">
        <f t="shared" si="2"/>
        <v>10.408187457703267</v>
      </c>
    </row>
    <row r="20" spans="1:5" ht="15.75">
      <c r="A20" s="12">
        <v>15</v>
      </c>
      <c r="B20" s="1">
        <v>1.2</v>
      </c>
      <c r="C20" s="1">
        <f t="shared" si="0"/>
        <v>1.2014480121375437</v>
      </c>
      <c r="D20" s="14">
        <f t="shared" si="1"/>
        <v>1.2014480121375437</v>
      </c>
      <c r="E20" s="1">
        <f t="shared" si="2"/>
        <v>12.489009910896353</v>
      </c>
    </row>
    <row r="21" spans="1:5" ht="15.75">
      <c r="A21" s="1">
        <v>17.5</v>
      </c>
      <c r="B21" s="1">
        <v>1.2</v>
      </c>
      <c r="C21" s="1">
        <f t="shared" si="0"/>
        <v>1.2016048023227044</v>
      </c>
      <c r="D21" s="14">
        <f t="shared" si="1"/>
        <v>1.2016048023227044</v>
      </c>
      <c r="E21" s="1">
        <f t="shared" si="2"/>
        <v>14.569560850079931</v>
      </c>
    </row>
    <row r="22" spans="1:5" ht="15.75">
      <c r="A22" s="12">
        <v>20</v>
      </c>
      <c r="B22" s="1">
        <v>1.2</v>
      </c>
      <c r="C22" s="1">
        <f t="shared" si="0"/>
        <v>1.2017615925078649</v>
      </c>
      <c r="D22" s="14">
        <f t="shared" si="1"/>
        <v>1.2017615925078649</v>
      </c>
      <c r="E22" s="1">
        <f t="shared" si="2"/>
        <v>16.649840346101218</v>
      </c>
    </row>
    <row r="23" spans="1:5" ht="15.75">
      <c r="A23" s="1">
        <v>22.5</v>
      </c>
      <c r="B23" s="1">
        <v>1.2</v>
      </c>
      <c r="C23" s="1">
        <f t="shared" si="0"/>
        <v>1.2019183826930255</v>
      </c>
      <c r="D23" s="14">
        <f t="shared" si="1"/>
        <v>1.2019183826930255</v>
      </c>
      <c r="E23" s="1">
        <f t="shared" si="2"/>
        <v>18.729848469779704</v>
      </c>
    </row>
    <row r="24" spans="1:7" ht="15.75">
      <c r="A24" s="12">
        <v>25</v>
      </c>
      <c r="B24" s="1">
        <v>1.2</v>
      </c>
      <c r="C24" s="1">
        <f t="shared" si="0"/>
        <v>1.202075172878186</v>
      </c>
      <c r="D24" s="14">
        <f t="shared" si="1"/>
        <v>1.202075172878186</v>
      </c>
      <c r="E24" s="1">
        <f t="shared" si="2"/>
        <v>20.80958529190717</v>
      </c>
      <c r="G24" s="13" t="s">
        <v>17</v>
      </c>
    </row>
    <row r="25" spans="1:5" ht="15.75">
      <c r="A25" s="1">
        <v>27.5</v>
      </c>
      <c r="B25" s="1">
        <v>1.2</v>
      </c>
      <c r="C25" s="1">
        <f t="shared" si="0"/>
        <v>1.2022319630633467</v>
      </c>
      <c r="D25" s="14">
        <f t="shared" si="1"/>
        <v>1.2022319630633467</v>
      </c>
      <c r="E25" s="1">
        <f t="shared" si="2"/>
        <v>22.88905088324769</v>
      </c>
    </row>
    <row r="26" spans="1:9" ht="15.75">
      <c r="A26" s="12">
        <v>30</v>
      </c>
      <c r="B26" s="1">
        <v>1.2</v>
      </c>
      <c r="C26" s="1">
        <f t="shared" si="0"/>
        <v>1.2023887532485074</v>
      </c>
      <c r="D26" s="14">
        <f t="shared" si="1"/>
        <v>1.2023887532485074</v>
      </c>
      <c r="E26" s="1">
        <f t="shared" si="2"/>
        <v>24.968245314537672</v>
      </c>
      <c r="G26" s="2" t="s">
        <v>18</v>
      </c>
      <c r="I26" s="1">
        <v>3942</v>
      </c>
    </row>
    <row r="27" spans="1:9" ht="15.75">
      <c r="A27" s="1">
        <v>32.5</v>
      </c>
      <c r="B27" s="1">
        <v>1.2</v>
      </c>
      <c r="C27" s="1">
        <f t="shared" si="0"/>
        <v>1.2025455434336678</v>
      </c>
      <c r="D27" s="14">
        <f t="shared" si="1"/>
        <v>1.2025455434336678</v>
      </c>
      <c r="E27" s="1">
        <f t="shared" si="2"/>
        <v>27.047168656485844</v>
      </c>
      <c r="G27" s="2" t="s">
        <v>19</v>
      </c>
      <c r="I27" s="1">
        <v>1.8</v>
      </c>
    </row>
    <row r="28" spans="1:9" ht="15.75">
      <c r="A28" s="12">
        <v>35</v>
      </c>
      <c r="B28" s="1">
        <v>1.2</v>
      </c>
      <c r="C28" s="1">
        <f t="shared" si="0"/>
        <v>1.2027023336188287</v>
      </c>
      <c r="D28" s="14">
        <f t="shared" si="1"/>
        <v>1.2027023336188287</v>
      </c>
      <c r="E28" s="1">
        <f t="shared" si="2"/>
        <v>29.12582097977328</v>
      </c>
      <c r="G28" s="2" t="s">
        <v>20</v>
      </c>
      <c r="I28" s="1">
        <f>B3</f>
        <v>13.94</v>
      </c>
    </row>
    <row r="29" spans="1:9" ht="15.75">
      <c r="A29" s="1">
        <v>37.5</v>
      </c>
      <c r="B29" s="1">
        <v>1.2</v>
      </c>
      <c r="C29" s="1">
        <f t="shared" si="0"/>
        <v>1.2028591238039892</v>
      </c>
      <c r="D29" s="14">
        <f t="shared" si="1"/>
        <v>1.2028591238039892</v>
      </c>
      <c r="E29" s="1">
        <f t="shared" si="2"/>
        <v>31.20420235505342</v>
      </c>
      <c r="G29" s="2" t="s">
        <v>21</v>
      </c>
      <c r="I29" s="1">
        <f>F9/1000</f>
        <v>0.02034412955465582</v>
      </c>
    </row>
    <row r="30" spans="1:9" ht="15.75">
      <c r="A30" s="12">
        <v>40</v>
      </c>
      <c r="B30" s="1">
        <v>1.2</v>
      </c>
      <c r="C30" s="1">
        <f t="shared" si="0"/>
        <v>1.2030159139891499</v>
      </c>
      <c r="D30" s="14">
        <f t="shared" si="1"/>
        <v>1.2030159139891499</v>
      </c>
      <c r="E30" s="1">
        <f t="shared" si="2"/>
        <v>33.28231285295208</v>
      </c>
      <c r="G30" s="2" t="s">
        <v>22</v>
      </c>
      <c r="I30" s="1">
        <v>15</v>
      </c>
    </row>
    <row r="31" spans="1:5" ht="15.75">
      <c r="A31" s="1">
        <v>42.5</v>
      </c>
      <c r="B31" s="1">
        <v>1.2</v>
      </c>
      <c r="C31" s="1">
        <f t="shared" si="0"/>
        <v>1.2031727041743103</v>
      </c>
      <c r="D31" s="14">
        <f t="shared" si="1"/>
        <v>1.2031727041743103</v>
      </c>
      <c r="E31" s="1">
        <f t="shared" si="2"/>
        <v>35.36015254406746</v>
      </c>
    </row>
    <row r="32" spans="1:5" ht="15.75">
      <c r="A32" s="12">
        <v>45</v>
      </c>
      <c r="B32" s="1">
        <v>1.2</v>
      </c>
      <c r="C32" s="1">
        <f t="shared" si="0"/>
        <v>1.203329494359471</v>
      </c>
      <c r="D32" s="14">
        <f t="shared" si="1"/>
        <v>1.203329494359471</v>
      </c>
      <c r="E32" s="1">
        <f>E31+(A32-A31)/D32</f>
        <v>37.43772149897016</v>
      </c>
    </row>
    <row r="33" spans="1:5" ht="15.75">
      <c r="A33" s="1">
        <v>47.5</v>
      </c>
      <c r="B33" s="1">
        <v>1.2</v>
      </c>
      <c r="C33" s="1">
        <f t="shared" si="0"/>
        <v>1.2034862845446312</v>
      </c>
      <c r="D33" s="14">
        <f t="shared" si="1"/>
        <v>1.2034862845446312</v>
      </c>
      <c r="E33" s="1">
        <f>E32+(A33-A32)/D33</f>
        <v>39.51501978820321</v>
      </c>
    </row>
    <row r="34" spans="1:5" ht="15.75">
      <c r="A34" s="12">
        <v>50</v>
      </c>
      <c r="B34" s="1">
        <v>1.4</v>
      </c>
      <c r="C34" s="1">
        <f t="shared" si="0"/>
        <v>1.4042502538514239</v>
      </c>
      <c r="D34" s="14">
        <f t="shared" si="1"/>
        <v>1.4042502538514239</v>
      </c>
      <c r="E34" s="1">
        <f aca="true" t="shared" si="3" ref="E34:E41">E33+(A34-A33)/D34</f>
        <v>41.2953292402708</v>
      </c>
    </row>
    <row r="35" spans="1:5" ht="15.75">
      <c r="A35" s="1">
        <v>52.5</v>
      </c>
      <c r="B35" s="1">
        <v>1.4</v>
      </c>
      <c r="C35" s="1">
        <f t="shared" si="0"/>
        <v>1.404433175734111</v>
      </c>
      <c r="D35" s="14">
        <f t="shared" si="1"/>
        <v>1.404433175734111</v>
      </c>
      <c r="E35" s="1">
        <f t="shared" si="3"/>
        <v>43.075406814053</v>
      </c>
    </row>
    <row r="36" spans="1:5" ht="15.75">
      <c r="A36" s="12">
        <v>55</v>
      </c>
      <c r="B36" s="1">
        <v>1.4</v>
      </c>
      <c r="C36" s="1">
        <f t="shared" si="0"/>
        <v>1.4046160976167985</v>
      </c>
      <c r="D36" s="14">
        <f t="shared" si="1"/>
        <v>1.4046160976167985</v>
      </c>
      <c r="E36" s="1">
        <f t="shared" si="3"/>
        <v>44.8552525699444</v>
      </c>
    </row>
    <row r="37" spans="1:5" ht="15.75">
      <c r="A37" s="1">
        <v>57.5</v>
      </c>
      <c r="B37" s="1">
        <v>1.4</v>
      </c>
      <c r="C37" s="1">
        <f t="shared" si="0"/>
        <v>1.4047990194994857</v>
      </c>
      <c r="D37" s="14">
        <f t="shared" si="1"/>
        <v>1.4047990194994857</v>
      </c>
      <c r="E37" s="1">
        <f t="shared" si="3"/>
        <v>46.634866568316006</v>
      </c>
    </row>
    <row r="38" spans="1:5" ht="15.75">
      <c r="A38" s="12">
        <v>60</v>
      </c>
      <c r="B38" s="1">
        <v>1.4</v>
      </c>
      <c r="C38" s="1">
        <f t="shared" si="0"/>
        <v>1.4049819413821734</v>
      </c>
      <c r="D38" s="14">
        <f t="shared" si="1"/>
        <v>1.4049819413821734</v>
      </c>
      <c r="E38" s="1">
        <f t="shared" si="3"/>
        <v>48.414248869515255</v>
      </c>
    </row>
    <row r="39" spans="1:5" ht="15.75">
      <c r="A39" s="1">
        <v>62.5</v>
      </c>
      <c r="B39" s="1">
        <v>1.4</v>
      </c>
      <c r="C39" s="1">
        <f t="shared" si="0"/>
        <v>1.4051648632648606</v>
      </c>
      <c r="D39" s="14">
        <f t="shared" si="1"/>
        <v>1.4051648632648606</v>
      </c>
      <c r="E39" s="1">
        <f t="shared" si="3"/>
        <v>50.193399533866</v>
      </c>
    </row>
    <row r="40" spans="1:5" ht="15.75">
      <c r="A40" s="12">
        <v>65</v>
      </c>
      <c r="B40" s="1">
        <v>1.4</v>
      </c>
      <c r="C40" s="1">
        <f t="shared" si="0"/>
        <v>1.405347785147548</v>
      </c>
      <c r="D40" s="14">
        <f t="shared" si="1"/>
        <v>1.405347785147548</v>
      </c>
      <c r="E40" s="1">
        <f t="shared" si="3"/>
        <v>51.97231862166854</v>
      </c>
    </row>
    <row r="41" spans="1:5" ht="15.75">
      <c r="A41" s="1">
        <v>67.5</v>
      </c>
      <c r="B41" s="1">
        <v>1.4</v>
      </c>
      <c r="C41" s="1">
        <f t="shared" si="0"/>
        <v>1.4055307070302356</v>
      </c>
      <c r="D41" s="14">
        <f>C41</f>
        <v>1.4055307070302356</v>
      </c>
      <c r="E41" s="1">
        <f t="shared" si="3"/>
        <v>53.75100619319964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dcterms:created xsi:type="dcterms:W3CDTF">1999-06-25T10:59:41Z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