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3980" windowHeight="8790" activeTab="0"/>
  </bookViews>
  <sheets>
    <sheet name="1010D" sheetId="1" r:id="rId1"/>
    <sheet name="1011C" sheetId="2" r:id="rId2"/>
    <sheet name="1012B" sheetId="3" r:id="rId3"/>
    <sheet name="1013C" sheetId="4" r:id="rId4"/>
    <sheet name="1014B" sheetId="5" r:id="rId5"/>
    <sheet name="1016A" sheetId="6" r:id="rId6"/>
    <sheet name="1017B" sheetId="7" r:id="rId7"/>
    <sheet name="1018A" sheetId="8" r:id="rId8"/>
    <sheet name="1019C" sheetId="9" r:id="rId9"/>
    <sheet name="1020B" sheetId="10" r:id="rId10"/>
    <sheet name="1021B" sheetId="11" r:id="rId11"/>
    <sheet name="1022A" sheetId="12" r:id="rId12"/>
    <sheet name="Tabelle13" sheetId="13" r:id="rId13"/>
    <sheet name="Tabelle14" sheetId="14" r:id="rId14"/>
    <sheet name="Tabelle15" sheetId="15" r:id="rId15"/>
  </sheets>
  <definedNames/>
  <calcPr fullCalcOnLoad="1"/>
</workbook>
</file>

<file path=xl/sharedStrings.xml><?xml version="1.0" encoding="utf-8"?>
<sst xmlns="http://schemas.openxmlformats.org/spreadsheetml/2006/main" count="255" uniqueCount="23">
  <si>
    <t>mbsf</t>
  </si>
  <si>
    <t>T(z)</t>
  </si>
  <si>
    <t>tr(z)</t>
  </si>
  <si>
    <t>T0 from intercept</t>
  </si>
  <si>
    <t>slope of q(z)</t>
  </si>
  <si>
    <t>q(z)</t>
  </si>
  <si>
    <t>q (mW/m2)</t>
  </si>
  <si>
    <t>correl q</t>
  </si>
  <si>
    <t>gT (K/km)</t>
  </si>
  <si>
    <t>correl gT</t>
  </si>
  <si>
    <t>k insitu</t>
  </si>
  <si>
    <t>fit</t>
  </si>
  <si>
    <t>therm res</t>
  </si>
  <si>
    <t>therm con</t>
  </si>
  <si>
    <t>A</t>
  </si>
  <si>
    <t>insitu corr.</t>
  </si>
  <si>
    <t>water depth (m)</t>
  </si>
  <si>
    <t>sediment dens. (g/cm3)</t>
  </si>
  <si>
    <t>T bottom water</t>
  </si>
  <si>
    <t>mean gradient</t>
  </si>
  <si>
    <t>lab T</t>
  </si>
  <si>
    <t>B</t>
  </si>
  <si>
    <t>C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</si>
</sst>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0.000"/>
  </numFmts>
  <fonts count="2">
    <font>
      <sz val="12"/>
      <name val="Times New Roman"/>
      <family val="0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workbookViewId="0" topLeftCell="A1">
      <selection activeCell="C9" sqref="C9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1.5</v>
      </c>
      <c r="C3" s="1">
        <v>0</v>
      </c>
      <c r="F3" s="5">
        <f>1000*1/SLOPE(C3:C12,B3:B12)</f>
        <v>116.17945953614034</v>
      </c>
      <c r="G3" s="1">
        <f>INTERCEPT(B4:B12,A4:A12)</f>
        <v>0.28947368421051145</v>
      </c>
    </row>
    <row r="4" spans="1:9" ht="15.75">
      <c r="A4" s="3">
        <v>34</v>
      </c>
      <c r="B4" s="3">
        <v>5.4</v>
      </c>
      <c r="C4" s="1">
        <f>A4/$G$18</f>
        <v>36.176845599107835</v>
      </c>
      <c r="E4" s="6">
        <f>1000*1/SLOPE(C3:C4,B3:B4)</f>
        <v>107.80376053837536</v>
      </c>
      <c r="F4" s="6" t="s">
        <v>7</v>
      </c>
      <c r="I4" s="7">
        <f>SLOPE(E4:E12,A4:A12)*1000</f>
        <v>3177.680277251755</v>
      </c>
    </row>
    <row r="5" spans="1:9" ht="15.75">
      <c r="A5" s="3">
        <v>43.5</v>
      </c>
      <c r="B5" s="3">
        <v>6.5</v>
      </c>
      <c r="C5" s="1">
        <f>A5/$G$18</f>
        <v>46.28508186944679</v>
      </c>
      <c r="E5" s="6">
        <f>1000*1/SLOPE(C4:C5,B4:B5)</f>
        <v>108.82214963927488</v>
      </c>
      <c r="F5" s="8">
        <f>CORREL(C3:C11,B3:B11)</f>
        <v>0.9962003535729296</v>
      </c>
      <c r="I5" s="7"/>
    </row>
    <row r="6" spans="1:5" ht="15.75">
      <c r="A6" s="3">
        <v>53</v>
      </c>
      <c r="B6" s="3">
        <v>8.2</v>
      </c>
      <c r="C6" s="1">
        <f>A6/$G$18</f>
        <v>56.39331813978574</v>
      </c>
      <c r="E6" s="6">
        <f>1000*1/SLOPE(C5:C6,B5:B6)</f>
        <v>168.17968580615855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122.68021097870678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0.9962003535729295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0.9398276559755802</v>
      </c>
      <c r="E16" s="1">
        <v>0</v>
      </c>
    </row>
    <row r="17" spans="1:7" ht="15.75">
      <c r="A17" s="1">
        <v>1</v>
      </c>
      <c r="B17" s="1">
        <v>0.919</v>
      </c>
      <c r="C17" s="1">
        <f>B17*(1+($I$28+$I$29*A17)/(1282900)+($I$30+A17*$I$31-$I$32)/400)</f>
        <v>0.8879692838127194</v>
      </c>
      <c r="D17" s="2">
        <f>$G$18</f>
        <v>0.9398276559755802</v>
      </c>
      <c r="E17" s="1">
        <f>E16+(A17-A16)/D17</f>
        <v>1.0640248705619952</v>
      </c>
      <c r="G17" s="3" t="s">
        <v>14</v>
      </c>
    </row>
    <row r="18" spans="1:7" ht="15.75">
      <c r="A18" s="1">
        <v>1.85</v>
      </c>
      <c r="B18" s="1">
        <v>0.917</v>
      </c>
      <c r="C18" s="1">
        <f aca="true" t="shared" si="0" ref="C18:C48">B18*(1+($I$28+$I$29*A18)/(1282900)+($I$30+A18*$I$31-$I$32)/400)</f>
        <v>0.8862769666451119</v>
      </c>
      <c r="D18" s="2">
        <f aca="true" t="shared" si="1" ref="D18:D48">$G$18</f>
        <v>0.9398276559755802</v>
      </c>
      <c r="E18" s="1">
        <f aca="true" t="shared" si="2" ref="E18:E48">E17+(A18-A17)/D18</f>
        <v>1.9684460105396913</v>
      </c>
      <c r="G18" s="1">
        <f>AVERAGE(C16:C990)</f>
        <v>0.9398276559755802</v>
      </c>
    </row>
    <row r="19" spans="1:5" ht="15.75">
      <c r="A19" s="1">
        <v>2.5</v>
      </c>
      <c r="B19" s="1">
        <v>0.993</v>
      </c>
      <c r="C19" s="1">
        <f t="shared" si="0"/>
        <v>0.959929539272083</v>
      </c>
      <c r="D19" s="2">
        <f t="shared" si="1"/>
        <v>0.9398276559755802</v>
      </c>
      <c r="E19" s="1">
        <f t="shared" si="2"/>
        <v>2.660062176404988</v>
      </c>
    </row>
    <row r="20" spans="1:7" ht="15.75">
      <c r="A20" s="1">
        <v>3.5</v>
      </c>
      <c r="B20" s="1">
        <v>0.906</v>
      </c>
      <c r="C20" s="1">
        <f t="shared" si="0"/>
        <v>0.8761060930995257</v>
      </c>
      <c r="D20" s="2">
        <f t="shared" si="1"/>
        <v>0.9398276559755802</v>
      </c>
      <c r="E20" s="1">
        <f t="shared" si="2"/>
        <v>3.724087046966983</v>
      </c>
      <c r="G20" s="16"/>
    </row>
    <row r="21" spans="1:5" ht="15.75">
      <c r="A21" s="1">
        <v>6.25</v>
      </c>
      <c r="B21" s="1">
        <v>0.956</v>
      </c>
      <c r="C21" s="1">
        <f t="shared" si="0"/>
        <v>0.9252663233487757</v>
      </c>
      <c r="D21" s="2">
        <f t="shared" si="1"/>
        <v>0.9398276559755802</v>
      </c>
      <c r="E21" s="1">
        <f t="shared" si="2"/>
        <v>6.65015544101247</v>
      </c>
    </row>
    <row r="22" spans="1:5" ht="15.75">
      <c r="A22" s="1">
        <v>8.25</v>
      </c>
      <c r="B22" s="1">
        <v>0.975</v>
      </c>
      <c r="C22" s="1">
        <f t="shared" si="0"/>
        <v>0.9442563096167277</v>
      </c>
      <c r="D22" s="2">
        <f t="shared" si="1"/>
        <v>0.9398276559755802</v>
      </c>
      <c r="E22" s="1">
        <f t="shared" si="2"/>
        <v>8.77820518213646</v>
      </c>
    </row>
    <row r="23" spans="1:5" ht="15.75">
      <c r="A23" s="1">
        <v>15.75</v>
      </c>
      <c r="B23" s="1">
        <v>0.94</v>
      </c>
      <c r="C23" s="1">
        <f t="shared" si="0"/>
        <v>0.9125320596417381</v>
      </c>
      <c r="D23" s="2">
        <f t="shared" si="1"/>
        <v>0.9398276559755802</v>
      </c>
      <c r="E23" s="1">
        <f t="shared" si="2"/>
        <v>16.758391711351425</v>
      </c>
    </row>
    <row r="24" spans="1:5" ht="15.75">
      <c r="A24" s="1">
        <v>17.75</v>
      </c>
      <c r="B24" s="1">
        <v>0.923</v>
      </c>
      <c r="C24" s="1">
        <f t="shared" si="0"/>
        <v>0.8965975795082796</v>
      </c>
      <c r="D24" s="2">
        <f t="shared" si="1"/>
        <v>0.9398276559755802</v>
      </c>
      <c r="E24" s="1">
        <f t="shared" si="2"/>
        <v>18.886441452475417</v>
      </c>
    </row>
    <row r="25" spans="1:5" ht="15.75">
      <c r="A25" s="1">
        <v>19.75</v>
      </c>
      <c r="B25" s="1">
        <v>0.92</v>
      </c>
      <c r="C25" s="1">
        <f t="shared" si="0"/>
        <v>0.8942503051475783</v>
      </c>
      <c r="D25" s="2">
        <f t="shared" si="1"/>
        <v>0.9398276559755802</v>
      </c>
      <c r="E25" s="1">
        <f t="shared" si="2"/>
        <v>21.014491193599408</v>
      </c>
    </row>
    <row r="26" spans="1:7" ht="15.75">
      <c r="A26" s="1">
        <v>21.75</v>
      </c>
      <c r="B26" s="1">
        <v>0.908</v>
      </c>
      <c r="C26" s="1">
        <f t="shared" si="0"/>
        <v>0.8831456868676921</v>
      </c>
      <c r="D26" s="2">
        <f t="shared" si="1"/>
        <v>0.9398276559755802</v>
      </c>
      <c r="E26" s="1">
        <f t="shared" si="2"/>
        <v>23.1425409347234</v>
      </c>
      <c r="G26" s="17" t="s">
        <v>15</v>
      </c>
    </row>
    <row r="27" spans="1:5" ht="15.75">
      <c r="A27" s="1">
        <v>25.25</v>
      </c>
      <c r="B27" s="1">
        <v>1.011</v>
      </c>
      <c r="C27" s="1">
        <f t="shared" si="0"/>
        <v>0.9844165345211798</v>
      </c>
      <c r="D27" s="2">
        <f t="shared" si="1"/>
        <v>0.9398276559755802</v>
      </c>
      <c r="E27" s="1">
        <f t="shared" si="2"/>
        <v>26.86662798169038</v>
      </c>
    </row>
    <row r="28" spans="1:9" ht="15.75">
      <c r="A28" s="1">
        <v>27.25</v>
      </c>
      <c r="B28" s="1">
        <v>1.023</v>
      </c>
      <c r="C28" s="1">
        <f t="shared" si="0"/>
        <v>0.9967313837364202</v>
      </c>
      <c r="D28" s="2">
        <f t="shared" si="1"/>
        <v>0.9398276559755802</v>
      </c>
      <c r="E28" s="1">
        <f t="shared" si="2"/>
        <v>28.994677722814373</v>
      </c>
      <c r="G28" s="3" t="s">
        <v>16</v>
      </c>
      <c r="I28" s="1">
        <v>3467</v>
      </c>
    </row>
    <row r="29" spans="1:9" ht="15.75">
      <c r="A29" s="1">
        <v>31.25</v>
      </c>
      <c r="B29" s="1">
        <v>1.009</v>
      </c>
      <c r="C29" s="1">
        <f t="shared" si="0"/>
        <v>0.9843343821651075</v>
      </c>
      <c r="D29" s="2">
        <f t="shared" si="1"/>
        <v>0.9398276559755802</v>
      </c>
      <c r="E29" s="1">
        <f t="shared" si="2"/>
        <v>33.250777205062356</v>
      </c>
      <c r="G29" s="3" t="s">
        <v>17</v>
      </c>
      <c r="I29" s="1">
        <v>1.8</v>
      </c>
    </row>
    <row r="30" spans="1:9" ht="15.75">
      <c r="A30" s="1">
        <v>34.75</v>
      </c>
      <c r="B30" s="1">
        <v>0.902</v>
      </c>
      <c r="C30" s="1">
        <f t="shared" si="0"/>
        <v>0.8809227452143684</v>
      </c>
      <c r="D30" s="2">
        <f t="shared" si="1"/>
        <v>0.9398276559755802</v>
      </c>
      <c r="E30" s="1">
        <f t="shared" si="2"/>
        <v>36.97486425202934</v>
      </c>
      <c r="G30" s="3" t="s">
        <v>18</v>
      </c>
      <c r="I30" s="1">
        <f>G3</f>
        <v>0.28947368421051145</v>
      </c>
    </row>
    <row r="31" spans="1:9" ht="15.75">
      <c r="A31" s="1">
        <v>36.75</v>
      </c>
      <c r="B31" s="1">
        <v>1.087</v>
      </c>
      <c r="C31" s="1">
        <f t="shared" si="0"/>
        <v>1.0622696221546704</v>
      </c>
      <c r="D31" s="2">
        <f t="shared" si="1"/>
        <v>0.9398276559755802</v>
      </c>
      <c r="E31" s="1">
        <f t="shared" si="2"/>
        <v>39.10291399315333</v>
      </c>
      <c r="G31" s="3" t="s">
        <v>19</v>
      </c>
      <c r="I31" s="1">
        <f>F9/1000</f>
        <v>0.12268021097870678</v>
      </c>
    </row>
    <row r="32" spans="1:9" ht="15.75">
      <c r="A32" s="1">
        <v>38.75</v>
      </c>
      <c r="B32" s="1">
        <v>1.156</v>
      </c>
      <c r="C32" s="1">
        <f t="shared" si="0"/>
        <v>1.1304121360819073</v>
      </c>
      <c r="D32" s="2">
        <f t="shared" si="1"/>
        <v>0.9398276559755802</v>
      </c>
      <c r="E32" s="1">
        <f t="shared" si="2"/>
        <v>41.23096373427732</v>
      </c>
      <c r="G32" s="3" t="s">
        <v>20</v>
      </c>
      <c r="I32" s="1">
        <v>15</v>
      </c>
    </row>
    <row r="33" spans="1:5" ht="15.75">
      <c r="A33" s="1">
        <v>39.75</v>
      </c>
      <c r="B33" s="1">
        <v>1.006</v>
      </c>
      <c r="C33" s="1">
        <f t="shared" si="0"/>
        <v>0.9840423128589586</v>
      </c>
      <c r="D33" s="2">
        <f t="shared" si="1"/>
        <v>0.9398276559755802</v>
      </c>
      <c r="E33" s="1">
        <f t="shared" si="2"/>
        <v>42.29498860483931</v>
      </c>
    </row>
    <row r="34" spans="1:5" ht="15.75">
      <c r="A34" s="1">
        <v>41.75</v>
      </c>
      <c r="B34" s="1">
        <v>0.99</v>
      </c>
      <c r="C34" s="1">
        <f t="shared" si="0"/>
        <v>0.9690015856126994</v>
      </c>
      <c r="D34" s="2">
        <f t="shared" si="1"/>
        <v>0.9398276559755802</v>
      </c>
      <c r="E34" s="1">
        <f t="shared" si="2"/>
        <v>44.4230383459633</v>
      </c>
    </row>
    <row r="35" spans="1:5" ht="15.75">
      <c r="A35" s="1">
        <v>43.75</v>
      </c>
      <c r="B35" s="1">
        <v>1.069</v>
      </c>
      <c r="C35" s="1">
        <f t="shared" si="0"/>
        <v>1.046984680059468</v>
      </c>
      <c r="D35" s="2">
        <f t="shared" si="1"/>
        <v>0.9398276559755802</v>
      </c>
      <c r="E35" s="1">
        <f t="shared" si="2"/>
        <v>46.55108808708729</v>
      </c>
    </row>
    <row r="36" spans="1:5" ht="15.75">
      <c r="A36" s="1">
        <v>44.25</v>
      </c>
      <c r="B36" s="1">
        <v>0.971</v>
      </c>
      <c r="C36" s="1">
        <f t="shared" si="0"/>
        <v>0.9511525069704135</v>
      </c>
      <c r="D36" s="2">
        <f t="shared" si="1"/>
        <v>0.9398276559755802</v>
      </c>
      <c r="E36" s="1">
        <f t="shared" si="2"/>
        <v>47.083100522368284</v>
      </c>
    </row>
    <row r="37" spans="1:5" ht="15.75">
      <c r="A37" s="1">
        <v>45.75</v>
      </c>
      <c r="B37" s="1">
        <v>0.936</v>
      </c>
      <c r="C37" s="1">
        <f t="shared" si="0"/>
        <v>0.917300493543398</v>
      </c>
      <c r="D37" s="2">
        <f t="shared" si="1"/>
        <v>0.9398276559755802</v>
      </c>
      <c r="E37" s="1">
        <f t="shared" si="2"/>
        <v>48.679137828211275</v>
      </c>
    </row>
    <row r="38" spans="1:5" ht="15.75">
      <c r="A38" s="1">
        <v>46.25</v>
      </c>
      <c r="B38" s="1">
        <v>0.858</v>
      </c>
      <c r="C38" s="1">
        <f t="shared" si="0"/>
        <v>0.8409909621919199</v>
      </c>
      <c r="D38" s="2">
        <f t="shared" si="1"/>
        <v>0.9398276559755802</v>
      </c>
      <c r="E38" s="1">
        <f t="shared" si="2"/>
        <v>49.21115026349227</v>
      </c>
    </row>
    <row r="39" spans="1:5" ht="15.75">
      <c r="A39" s="1">
        <v>48.25</v>
      </c>
      <c r="B39" s="1">
        <v>0.925</v>
      </c>
      <c r="C39" s="1">
        <f t="shared" si="0"/>
        <v>0.9072327422722676</v>
      </c>
      <c r="D39" s="2">
        <f t="shared" si="1"/>
        <v>0.9398276559755802</v>
      </c>
      <c r="E39" s="1">
        <f t="shared" si="2"/>
        <v>51.33920000461626</v>
      </c>
    </row>
    <row r="40" spans="1:5" ht="15.75">
      <c r="A40" s="1">
        <v>49.25</v>
      </c>
      <c r="B40" s="1">
        <v>0.912</v>
      </c>
      <c r="C40" s="1">
        <f t="shared" si="0"/>
        <v>0.8947634347547012</v>
      </c>
      <c r="D40" s="2">
        <f t="shared" si="1"/>
        <v>0.9398276559755802</v>
      </c>
      <c r="E40" s="1">
        <f t="shared" si="2"/>
        <v>52.40322487517825</v>
      </c>
    </row>
    <row r="41" spans="1:5" ht="15.75">
      <c r="A41" s="1">
        <v>50.25</v>
      </c>
      <c r="B41" s="1">
        <v>0.857</v>
      </c>
      <c r="C41" s="1">
        <f t="shared" si="0"/>
        <v>0.8410669653813571</v>
      </c>
      <c r="D41" s="2">
        <f t="shared" si="1"/>
        <v>0.9398276559755802</v>
      </c>
      <c r="E41" s="1">
        <f t="shared" si="2"/>
        <v>53.46724974574025</v>
      </c>
    </row>
    <row r="42" spans="1:5" ht="15.75">
      <c r="A42" s="1">
        <v>51.25</v>
      </c>
      <c r="B42" s="1">
        <v>0.971</v>
      </c>
      <c r="C42" s="1">
        <f t="shared" si="0"/>
        <v>0.9532466871301905</v>
      </c>
      <c r="D42" s="2">
        <f t="shared" si="1"/>
        <v>0.9398276559755802</v>
      </c>
      <c r="E42" s="1">
        <f t="shared" si="2"/>
        <v>54.53127461630224</v>
      </c>
    </row>
    <row r="43" spans="1:5" ht="15.75">
      <c r="A43" s="1">
        <v>53.25</v>
      </c>
      <c r="B43" s="1">
        <v>1.022</v>
      </c>
      <c r="C43" s="1">
        <f t="shared" si="0"/>
        <v>1.0039439905805454</v>
      </c>
      <c r="D43" s="2">
        <f t="shared" si="1"/>
        <v>0.9398276559755802</v>
      </c>
      <c r="E43" s="1">
        <f t="shared" si="2"/>
        <v>56.65932435742623</v>
      </c>
    </row>
    <row r="44" spans="1:5" ht="15.75">
      <c r="A44" s="1">
        <v>55.25</v>
      </c>
      <c r="B44" s="1">
        <v>1.13</v>
      </c>
      <c r="C44" s="1">
        <f t="shared" si="0"/>
        <v>1.1107322332679122</v>
      </c>
      <c r="D44" s="2">
        <f t="shared" si="1"/>
        <v>0.9398276559755802</v>
      </c>
      <c r="E44" s="1">
        <f t="shared" si="2"/>
        <v>58.78737409855022</v>
      </c>
    </row>
    <row r="45" spans="1:5" ht="15.75">
      <c r="A45" s="1">
        <v>58.75</v>
      </c>
      <c r="B45" s="1">
        <v>0.971</v>
      </c>
      <c r="C45" s="1">
        <f t="shared" si="0"/>
        <v>0.9554904515870944</v>
      </c>
      <c r="D45" s="2">
        <f t="shared" si="1"/>
        <v>0.9398276559755802</v>
      </c>
      <c r="E45" s="1">
        <f t="shared" si="2"/>
        <v>62.5114611455172</v>
      </c>
    </row>
    <row r="46" spans="1:5" ht="15.75">
      <c r="A46" s="1">
        <v>60.75</v>
      </c>
      <c r="B46" s="1">
        <v>0.917</v>
      </c>
      <c r="C46" s="1">
        <f t="shared" si="0"/>
        <v>0.9029180425409138</v>
      </c>
      <c r="D46" s="2">
        <f t="shared" si="1"/>
        <v>0.9398276559755802</v>
      </c>
      <c r="E46" s="1">
        <f t="shared" si="2"/>
        <v>64.63951088664119</v>
      </c>
    </row>
    <row r="47" spans="1:5" ht="15.75">
      <c r="A47" s="1">
        <v>62.75</v>
      </c>
      <c r="B47" s="1">
        <v>0.935</v>
      </c>
      <c r="C47" s="1">
        <f t="shared" si="0"/>
        <v>0.9212177783485509</v>
      </c>
      <c r="D47" s="2">
        <f t="shared" si="1"/>
        <v>0.9398276559755802</v>
      </c>
      <c r="E47" s="1">
        <f t="shared" si="2"/>
        <v>66.76756062776518</v>
      </c>
    </row>
    <row r="48" spans="1:5" ht="15.75">
      <c r="A48" s="1">
        <v>64.75</v>
      </c>
      <c r="B48" s="1">
        <v>0.78</v>
      </c>
      <c r="C48" s="1">
        <f t="shared" si="0"/>
        <v>0.768983173284286</v>
      </c>
      <c r="D48" s="2">
        <f t="shared" si="1"/>
        <v>0.9398276559755802</v>
      </c>
      <c r="E48" s="1">
        <f t="shared" si="2"/>
        <v>68.89561036888917</v>
      </c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1.4</v>
      </c>
      <c r="C3" s="1">
        <v>0</v>
      </c>
      <c r="F3" s="5">
        <f>1000*1/SLOPE(C3:C12,B3:B12)</f>
        <v>166.615807082722</v>
      </c>
      <c r="G3" s="1">
        <f>INTERCEPT(B4:B12,A4:A12)</f>
        <v>1.5342982456140533</v>
      </c>
    </row>
    <row r="4" spans="1:9" ht="15.75">
      <c r="A4" s="3">
        <v>36.3</v>
      </c>
      <c r="B4" s="3">
        <v>8.4</v>
      </c>
      <c r="C4" s="1">
        <f>LN($G$18+$G$20*A4)/$G$20-LN($G$18)/$G$20</f>
        <v>41.99601422358489</v>
      </c>
      <c r="E4" s="6">
        <f>1000*1/SLOPE(C3:C4,B3:B4)</f>
        <v>166.68248474086872</v>
      </c>
      <c r="F4" s="6" t="s">
        <v>7</v>
      </c>
      <c r="I4" s="7">
        <f>SLOPE(E4:E12,A4:A12)*1000</f>
        <v>421.57293879678144</v>
      </c>
    </row>
    <row r="5" spans="1:9" ht="15.75">
      <c r="A5" s="3">
        <v>55.3</v>
      </c>
      <c r="B5" s="3">
        <v>11.7</v>
      </c>
      <c r="C5" s="1">
        <f>LN($G$18+$G$20*A5)/$G$20-LN($G$18)/$G$20</f>
        <v>63.259817568073515</v>
      </c>
      <c r="E5" s="6">
        <f>1000*1/SLOPE(C4:C5,B4:B5)</f>
        <v>155.19330886096205</v>
      </c>
      <c r="F5" s="8">
        <f>CORREL(C3:C11,B3:B11)</f>
        <v>0.9997139260573215</v>
      </c>
      <c r="I5" s="7"/>
    </row>
    <row r="6" spans="1:5" ht="15.75">
      <c r="A6" s="3">
        <v>74.3</v>
      </c>
      <c r="B6" s="3">
        <v>15.5</v>
      </c>
      <c r="C6" s="1">
        <f>LN($G$18+$G$20*A6)/$G$20-LN($G$18)/$G$20</f>
        <v>84.05868494147605</v>
      </c>
      <c r="E6" s="6">
        <f>1000*1/SLOPE(C5:C6,B5:B6)</f>
        <v>182.7022564151464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188.68919365923654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0.9997909409908203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3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3"/>
      <c r="D16" s="2">
        <f>G$18+G$20*A16</f>
        <v>0.8454284272459875</v>
      </c>
      <c r="E16" s="1">
        <v>0</v>
      </c>
    </row>
    <row r="17" spans="1:7" ht="15.75">
      <c r="A17" s="1">
        <v>2.25</v>
      </c>
      <c r="B17" s="1">
        <v>0.801</v>
      </c>
      <c r="C17" s="1">
        <f aca="true" t="shared" si="0" ref="C17:C23">B17*(1+($I$28+$I$29*A17)/(1282900)+($I$30+A17*$I$31-$I$32)/400)</f>
        <v>0.7767844496112606</v>
      </c>
      <c r="D17" s="2">
        <f aca="true" t="shared" si="1" ref="D17:D23">G$18+G$20*A17</f>
        <v>0.8477936788496503</v>
      </c>
      <c r="E17" s="1">
        <f>E16+(A17-A16)/D17</f>
        <v>2.653947600851386</v>
      </c>
      <c r="G17" s="3" t="s">
        <v>14</v>
      </c>
    </row>
    <row r="18" spans="1:7" ht="15.75">
      <c r="A18" s="1">
        <v>4.25</v>
      </c>
      <c r="B18" s="1">
        <v>0.923</v>
      </c>
      <c r="C18" s="1">
        <f t="shared" si="0"/>
        <v>0.8959695792014741</v>
      </c>
      <c r="D18" s="2">
        <f t="shared" si="1"/>
        <v>0.8498961247195727</v>
      </c>
      <c r="E18" s="1">
        <f aca="true" t="shared" si="2" ref="E18:E23">E17+(A18-A17)/D18</f>
        <v>5.0071763564948</v>
      </c>
      <c r="G18" s="1">
        <f>INTERCEPT(C16:C1001,A16:A1001)</f>
        <v>0.8454284272459875</v>
      </c>
    </row>
    <row r="19" spans="1:7" ht="15.75">
      <c r="A19" s="1">
        <v>6.25</v>
      </c>
      <c r="B19" s="1">
        <v>0.931</v>
      </c>
      <c r="C19" s="1">
        <f t="shared" si="0"/>
        <v>0.9046162567459524</v>
      </c>
      <c r="D19" s="2">
        <f t="shared" si="1"/>
        <v>0.851998570589495</v>
      </c>
      <c r="E19" s="1">
        <f t="shared" si="2"/>
        <v>7.3545981351677465</v>
      </c>
      <c r="G19" s="3" t="s">
        <v>21</v>
      </c>
    </row>
    <row r="20" spans="1:7" ht="15.75">
      <c r="A20" s="1">
        <v>8.25</v>
      </c>
      <c r="B20" s="1">
        <v>0.942</v>
      </c>
      <c r="C20" s="1">
        <f t="shared" si="0"/>
        <v>0.9161958956479203</v>
      </c>
      <c r="D20" s="2">
        <f t="shared" si="1"/>
        <v>0.8541010164594174</v>
      </c>
      <c r="E20" s="1">
        <f t="shared" si="2"/>
        <v>9.696241525654251</v>
      </c>
      <c r="G20" s="16">
        <f>SLOPE(C16:C1001,A16:A1001)</f>
        <v>0.0010512229349611975</v>
      </c>
    </row>
    <row r="21" spans="1:5" ht="15.75">
      <c r="A21" s="1">
        <v>10.05</v>
      </c>
      <c r="B21" s="1">
        <v>0.785</v>
      </c>
      <c r="C21" s="1">
        <f t="shared" si="0"/>
        <v>0.7641651068227604</v>
      </c>
      <c r="D21" s="2">
        <f t="shared" si="1"/>
        <v>0.8559932177423476</v>
      </c>
      <c r="E21" s="1">
        <f t="shared" si="2"/>
        <v>11.799061925034795</v>
      </c>
    </row>
    <row r="22" spans="1:5" ht="15.75">
      <c r="A22" s="1">
        <v>12.05</v>
      </c>
      <c r="B22" s="1">
        <v>0.852</v>
      </c>
      <c r="C22" s="1">
        <f t="shared" si="0"/>
        <v>0.8301930488530235</v>
      </c>
      <c r="D22" s="2">
        <f t="shared" si="1"/>
        <v>0.85809566361227</v>
      </c>
      <c r="E22" s="1">
        <f t="shared" si="2"/>
        <v>14.129804387455277</v>
      </c>
    </row>
    <row r="23" spans="1:5" ht="15.75">
      <c r="A23" s="1">
        <v>14.05</v>
      </c>
      <c r="B23" s="1">
        <v>0.964</v>
      </c>
      <c r="C23" s="1">
        <f t="shared" si="0"/>
        <v>0.9402385944223404</v>
      </c>
      <c r="D23" s="2">
        <f t="shared" si="1"/>
        <v>0.8601981094821923</v>
      </c>
      <c r="E23" s="1">
        <f t="shared" si="2"/>
        <v>16.454850185572557</v>
      </c>
    </row>
    <row r="24" spans="1:5" ht="15.75">
      <c r="A24" s="1">
        <v>16.05</v>
      </c>
      <c r="B24" s="1">
        <v>0.942</v>
      </c>
      <c r="C24" s="1">
        <f aca="true" t="shared" si="3" ref="C24:C50">B24*(1+($I$28+$I$29*A24)/(1282900)+($I$30+A24*$I$31-$I$32)/400)</f>
        <v>0.9196722366519525</v>
      </c>
      <c r="D24" s="2">
        <f aca="true" t="shared" si="4" ref="D24:D50">G$18+G$20*A24</f>
        <v>0.8623005553521148</v>
      </c>
      <c r="E24" s="1">
        <f aca="true" t="shared" si="5" ref="E24:E50">E23+(A24-A23)/D24</f>
        <v>18.774227098397706</v>
      </c>
    </row>
    <row r="25" spans="1:5" ht="15.75">
      <c r="A25" s="1">
        <v>19.55</v>
      </c>
      <c r="B25" s="1">
        <v>0.783</v>
      </c>
      <c r="C25" s="1">
        <f t="shared" si="3"/>
        <v>0.7657375375156088</v>
      </c>
      <c r="D25" s="2">
        <f t="shared" si="4"/>
        <v>0.865979835624479</v>
      </c>
      <c r="E25" s="1">
        <f t="shared" si="5"/>
        <v>22.815891645328023</v>
      </c>
    </row>
    <row r="26" spans="1:7" ht="15.75">
      <c r="A26" s="1">
        <v>21.55</v>
      </c>
      <c r="B26" s="1">
        <v>0.805</v>
      </c>
      <c r="C26" s="1">
        <f t="shared" si="3"/>
        <v>0.78801424597596</v>
      </c>
      <c r="D26" s="2">
        <f t="shared" si="4"/>
        <v>0.8680822814944014</v>
      </c>
      <c r="E26" s="1">
        <f t="shared" si="5"/>
        <v>25.119820711311267</v>
      </c>
      <c r="G26" s="17" t="s">
        <v>15</v>
      </c>
    </row>
    <row r="27" spans="1:5" ht="15.75">
      <c r="A27" s="1">
        <v>23.55</v>
      </c>
      <c r="B27" s="1">
        <v>0.758</v>
      </c>
      <c r="C27" s="1">
        <f t="shared" si="3"/>
        <v>0.7427232199070348</v>
      </c>
      <c r="D27" s="2">
        <f t="shared" si="4"/>
        <v>0.8701847273643237</v>
      </c>
      <c r="E27" s="1">
        <f t="shared" si="5"/>
        <v>27.418183274002686</v>
      </c>
    </row>
    <row r="28" spans="1:9" ht="15.75">
      <c r="A28" s="1">
        <v>25.55</v>
      </c>
      <c r="B28" s="1">
        <v>0.953</v>
      </c>
      <c r="C28" s="1">
        <f t="shared" si="3"/>
        <v>0.9346949557962644</v>
      </c>
      <c r="D28" s="2">
        <f t="shared" si="4"/>
        <v>0.8722871732342461</v>
      </c>
      <c r="E28" s="1">
        <f t="shared" si="5"/>
        <v>29.71100616693191</v>
      </c>
      <c r="G28" s="3" t="s">
        <v>16</v>
      </c>
      <c r="I28" s="1">
        <v>3038</v>
      </c>
    </row>
    <row r="29" spans="1:9" ht="15.75">
      <c r="A29" s="1">
        <v>29.05</v>
      </c>
      <c r="B29" s="1">
        <v>0.924</v>
      </c>
      <c r="C29" s="1">
        <f t="shared" si="3"/>
        <v>0.907782071987913</v>
      </c>
      <c r="D29" s="2">
        <f t="shared" si="4"/>
        <v>0.8759664535066103</v>
      </c>
      <c r="E29" s="1">
        <f t="shared" si="5"/>
        <v>33.70659296821755</v>
      </c>
      <c r="G29" s="3" t="s">
        <v>17</v>
      </c>
      <c r="I29" s="1">
        <v>1.8</v>
      </c>
    </row>
    <row r="30" spans="1:9" ht="15.75">
      <c r="A30" s="1">
        <v>31.05</v>
      </c>
      <c r="B30" s="1">
        <v>0.844</v>
      </c>
      <c r="C30" s="1">
        <f t="shared" si="3"/>
        <v>0.8299848583807209</v>
      </c>
      <c r="D30" s="2">
        <f t="shared" si="4"/>
        <v>0.8780688993765328</v>
      </c>
      <c r="E30" s="1">
        <f t="shared" si="5"/>
        <v>35.98431855606161</v>
      </c>
      <c r="G30" s="3" t="s">
        <v>18</v>
      </c>
      <c r="I30" s="1">
        <f>G3</f>
        <v>1.5342982456140533</v>
      </c>
    </row>
    <row r="31" spans="1:9" ht="15.75">
      <c r="A31" s="1">
        <v>35.05</v>
      </c>
      <c r="B31" s="1">
        <v>0.972</v>
      </c>
      <c r="C31" s="1">
        <f t="shared" si="3"/>
        <v>0.9576988533756483</v>
      </c>
      <c r="D31" s="2">
        <f t="shared" si="4"/>
        <v>0.8822737911163775</v>
      </c>
      <c r="E31" s="1">
        <f t="shared" si="5"/>
        <v>40.518058581296444</v>
      </c>
      <c r="G31" s="3" t="s">
        <v>19</v>
      </c>
      <c r="I31" s="1">
        <f>F9/1000</f>
        <v>0.18868919365923653</v>
      </c>
    </row>
    <row r="32" spans="1:9" ht="15.75">
      <c r="A32" s="1">
        <v>38.55</v>
      </c>
      <c r="B32" s="1">
        <v>0.832</v>
      </c>
      <c r="C32" s="1">
        <f t="shared" si="3"/>
        <v>0.8211364323822742</v>
      </c>
      <c r="D32" s="2">
        <f t="shared" si="4"/>
        <v>0.8859530713887417</v>
      </c>
      <c r="E32" s="1">
        <f t="shared" si="5"/>
        <v>44.468606429743666</v>
      </c>
      <c r="G32" s="3" t="s">
        <v>20</v>
      </c>
      <c r="I32" s="1">
        <v>15</v>
      </c>
    </row>
    <row r="33" spans="1:5" ht="15.75">
      <c r="A33" s="1">
        <v>40.55</v>
      </c>
      <c r="B33" s="1">
        <v>0.812</v>
      </c>
      <c r="C33" s="1">
        <f t="shared" si="3"/>
        <v>0.8021659325484549</v>
      </c>
      <c r="D33" s="2">
        <f t="shared" si="4"/>
        <v>0.888055517258664</v>
      </c>
      <c r="E33" s="1">
        <f t="shared" si="5"/>
        <v>46.72071788125944</v>
      </c>
    </row>
    <row r="34" spans="1:5" ht="15.75">
      <c r="A34" s="1">
        <v>42.55</v>
      </c>
      <c r="B34" s="1">
        <v>1.008</v>
      </c>
      <c r="C34" s="1">
        <f t="shared" si="3"/>
        <v>0.9967460142566315</v>
      </c>
      <c r="D34" s="2">
        <f t="shared" si="4"/>
        <v>0.8901579631285865</v>
      </c>
      <c r="E34" s="1">
        <f t="shared" si="5"/>
        <v>48.96751011684279</v>
      </c>
    </row>
    <row r="35" spans="1:5" ht="15.75">
      <c r="A35" s="1">
        <v>44.55</v>
      </c>
      <c r="B35" s="1">
        <v>1.009</v>
      </c>
      <c r="C35" s="1">
        <f t="shared" si="3"/>
        <v>0.9986896179678608</v>
      </c>
      <c r="D35" s="2">
        <f t="shared" si="4"/>
        <v>0.8922604089985089</v>
      </c>
      <c r="E35" s="1">
        <f t="shared" si="5"/>
        <v>51.20900820398177</v>
      </c>
    </row>
    <row r="36" spans="1:5" ht="15.75">
      <c r="A36" s="1">
        <v>48.05</v>
      </c>
      <c r="B36" s="1">
        <v>0.85</v>
      </c>
      <c r="C36" s="1">
        <f t="shared" si="3"/>
        <v>0.8427218961718284</v>
      </c>
      <c r="D36" s="2">
        <f t="shared" si="4"/>
        <v>0.8959396892708731</v>
      </c>
      <c r="E36" s="1">
        <f t="shared" si="5"/>
        <v>55.11552115559388</v>
      </c>
    </row>
    <row r="37" spans="1:5" ht="15.75">
      <c r="A37" s="1">
        <v>50.05</v>
      </c>
      <c r="B37" s="1">
        <v>1.033</v>
      </c>
      <c r="C37" s="1">
        <f t="shared" si="3"/>
        <v>1.0251324416602792</v>
      </c>
      <c r="D37" s="2">
        <f t="shared" si="4"/>
        <v>0.8980421351407954</v>
      </c>
      <c r="E37" s="1">
        <f t="shared" si="5"/>
        <v>57.342588151382934</v>
      </c>
    </row>
    <row r="38" spans="1:5" ht="15.75">
      <c r="A38" s="1">
        <v>52.05</v>
      </c>
      <c r="B38" s="1">
        <v>1.009</v>
      </c>
      <c r="C38" s="1">
        <f t="shared" si="3"/>
        <v>1.002269999391457</v>
      </c>
      <c r="D38" s="2">
        <f t="shared" si="4"/>
        <v>0.9001445810107179</v>
      </c>
      <c r="E38" s="1">
        <f t="shared" si="5"/>
        <v>59.56445344079491</v>
      </c>
    </row>
    <row r="39" spans="1:5" ht="15.75">
      <c r="A39" s="1">
        <v>54.05</v>
      </c>
      <c r="B39" s="1">
        <v>0.817</v>
      </c>
      <c r="C39" s="1">
        <f t="shared" si="3"/>
        <v>0.8123237217730171</v>
      </c>
      <c r="D39" s="2">
        <f t="shared" si="4"/>
        <v>0.9022470268806403</v>
      </c>
      <c r="E39" s="1">
        <f t="shared" si="5"/>
        <v>61.78114126620636</v>
      </c>
    </row>
    <row r="40" spans="1:5" ht="15.75">
      <c r="A40" s="1">
        <v>57.55</v>
      </c>
      <c r="B40" s="1">
        <v>0.919</v>
      </c>
      <c r="C40" s="1">
        <f t="shared" si="3"/>
        <v>0.9152617124164102</v>
      </c>
      <c r="D40" s="2">
        <f t="shared" si="4"/>
        <v>0.9059263071530045</v>
      </c>
      <c r="E40" s="1">
        <f t="shared" si="5"/>
        <v>65.64459017188967</v>
      </c>
    </row>
    <row r="41" spans="1:5" ht="15.75">
      <c r="A41" s="1">
        <v>59.55</v>
      </c>
      <c r="B41" s="1">
        <v>0.993</v>
      </c>
      <c r="C41" s="1">
        <f t="shared" si="3"/>
        <v>0.9899003252223465</v>
      </c>
      <c r="D41" s="2">
        <f t="shared" si="4"/>
        <v>0.9080287530229268</v>
      </c>
      <c r="E41" s="1">
        <f t="shared" si="5"/>
        <v>67.84716359629037</v>
      </c>
    </row>
    <row r="42" spans="1:5" ht="15.75">
      <c r="A42" s="1">
        <v>61.55</v>
      </c>
      <c r="B42" s="1">
        <v>1.078</v>
      </c>
      <c r="C42" s="1">
        <f t="shared" si="3"/>
        <v>1.0756550553338589</v>
      </c>
      <c r="D42" s="2">
        <f t="shared" si="4"/>
        <v>0.9101311988928492</v>
      </c>
      <c r="E42" s="1">
        <f t="shared" si="5"/>
        <v>70.04464897250091</v>
      </c>
    </row>
    <row r="43" spans="1:5" ht="15.75">
      <c r="A43" s="1">
        <v>63.55</v>
      </c>
      <c r="B43" s="1">
        <v>0.783</v>
      </c>
      <c r="C43" s="1">
        <f t="shared" si="3"/>
        <v>0.7820376763733204</v>
      </c>
      <c r="D43" s="2">
        <f t="shared" si="4"/>
        <v>0.9122336447627717</v>
      </c>
      <c r="E43" s="1">
        <f t="shared" si="5"/>
        <v>72.23706975360474</v>
      </c>
    </row>
    <row r="44" spans="1:5" ht="15.75">
      <c r="A44" s="1">
        <v>67.05</v>
      </c>
      <c r="B44" s="1">
        <v>0.808</v>
      </c>
      <c r="C44" s="1">
        <f t="shared" si="3"/>
        <v>0.8083449513268866</v>
      </c>
      <c r="D44" s="2">
        <f t="shared" si="4"/>
        <v>0.9159129250351359</v>
      </c>
      <c r="E44" s="1">
        <f t="shared" si="5"/>
        <v>76.05839370737003</v>
      </c>
    </row>
    <row r="45" spans="1:5" ht="15.75">
      <c r="A45" s="1">
        <v>69.05</v>
      </c>
      <c r="B45" s="1">
        <v>0.842</v>
      </c>
      <c r="C45" s="1">
        <f t="shared" si="3"/>
        <v>0.8431562108826435</v>
      </c>
      <c r="D45" s="2">
        <f t="shared" si="4"/>
        <v>0.9180153709050582</v>
      </c>
      <c r="E45" s="1">
        <f t="shared" si="5"/>
        <v>78.23700646635709</v>
      </c>
    </row>
    <row r="46" spans="1:5" ht="15.75">
      <c r="A46" s="1">
        <v>71.05</v>
      </c>
      <c r="B46" s="1">
        <v>0.972</v>
      </c>
      <c r="C46" s="1">
        <f t="shared" si="3"/>
        <v>0.9742544803032301</v>
      </c>
      <c r="D46" s="2">
        <f t="shared" si="4"/>
        <v>0.9201178167749806</v>
      </c>
      <c r="E46" s="1">
        <f t="shared" si="5"/>
        <v>80.41064115045658</v>
      </c>
    </row>
    <row r="47" spans="1:5" ht="15.75">
      <c r="A47" s="1">
        <v>73.05</v>
      </c>
      <c r="B47" s="1">
        <v>0.851</v>
      </c>
      <c r="C47" s="1">
        <f t="shared" si="3"/>
        <v>0.8537790905235625</v>
      </c>
      <c r="D47" s="2">
        <f t="shared" si="4"/>
        <v>0.922220262644903</v>
      </c>
      <c r="E47" s="1">
        <f t="shared" si="5"/>
        <v>82.57932045735454</v>
      </c>
    </row>
    <row r="48" spans="1:5" ht="15.75">
      <c r="A48" s="1">
        <v>78.55</v>
      </c>
      <c r="B48" s="1">
        <v>0.856</v>
      </c>
      <c r="C48" s="1">
        <f t="shared" si="3"/>
        <v>0.86102289637344</v>
      </c>
      <c r="D48" s="2">
        <f t="shared" si="4"/>
        <v>0.9280019887871896</v>
      </c>
      <c r="E48" s="1">
        <f t="shared" si="5"/>
        <v>88.50603189381167</v>
      </c>
    </row>
    <row r="49" spans="1:5" ht="15.75">
      <c r="A49" s="1">
        <v>80.55</v>
      </c>
      <c r="B49" s="1">
        <v>1.076</v>
      </c>
      <c r="C49" s="1">
        <f t="shared" si="3"/>
        <v>1.0833319949554088</v>
      </c>
      <c r="D49" s="2">
        <f t="shared" si="4"/>
        <v>0.930104434657112</v>
      </c>
      <c r="E49" s="1">
        <f t="shared" si="5"/>
        <v>90.6563280600022</v>
      </c>
    </row>
    <row r="50" spans="1:5" ht="15.75">
      <c r="A50" s="1">
        <v>82.55</v>
      </c>
      <c r="B50" s="1">
        <v>0.84</v>
      </c>
      <c r="C50" s="1">
        <f t="shared" si="3"/>
        <v>0.8465187140057762</v>
      </c>
      <c r="D50" s="2">
        <f t="shared" si="4"/>
        <v>0.9322068805270344</v>
      </c>
      <c r="E50" s="1">
        <f t="shared" si="5"/>
        <v>92.80177457169204</v>
      </c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1.1</v>
      </c>
      <c r="C3" s="1">
        <v>0</v>
      </c>
      <c r="F3" s="5">
        <f>1000*1/SLOPE(C3:C12,B3:B12)</f>
        <v>45.79514991238541</v>
      </c>
      <c r="G3" s="1">
        <f>INTERCEPT(B4:B12,A4:A12)</f>
        <v>2.002125838208023</v>
      </c>
    </row>
    <row r="4" spans="1:9" ht="15.75">
      <c r="A4" s="3">
        <v>36.5</v>
      </c>
      <c r="B4" s="3">
        <v>3.7</v>
      </c>
      <c r="C4" s="1">
        <f>A4/$G$18</f>
        <v>43.99479631119692</v>
      </c>
      <c r="E4" s="6">
        <f>1000*1/SLOPE(C3:C4,B3:B4)</f>
        <v>59.09789834254297</v>
      </c>
      <c r="F4" s="6" t="s">
        <v>7</v>
      </c>
      <c r="I4" s="7">
        <f>SLOPE(E4:E12,A4:A12)*1000</f>
        <v>-212.61063809982434</v>
      </c>
    </row>
    <row r="5" spans="1:9" ht="15.75">
      <c r="A5" s="3">
        <v>52.5</v>
      </c>
      <c r="B5" s="3">
        <v>4.1</v>
      </c>
      <c r="C5" s="1">
        <f>A5/$G$18</f>
        <v>63.28018647500927</v>
      </c>
      <c r="E5" s="6">
        <f>1000*1/SLOPE(C4:C5,B4:B5)</f>
        <v>20.741089322143097</v>
      </c>
      <c r="F5" s="8">
        <f>CORREL(C3:C11,B3:B11)</f>
        <v>0.9888045349378828</v>
      </c>
      <c r="I5" s="7"/>
    </row>
    <row r="6" spans="1:5" ht="15.75">
      <c r="A6" s="3">
        <v>84</v>
      </c>
      <c r="B6" s="3">
        <v>5.7</v>
      </c>
      <c r="C6" s="1">
        <f>A6/$G$18</f>
        <v>101.24829836001483</v>
      </c>
      <c r="E6" s="6">
        <f>1000*1/SLOPE(C5:C6,B5:B6)</f>
        <v>42.14062592435272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53.96955423578398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0.9888045349378826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0.8296435728856993</v>
      </c>
      <c r="E16" s="1">
        <v>0</v>
      </c>
    </row>
    <row r="17" spans="1:7" ht="15.75">
      <c r="A17" s="1">
        <v>4.85</v>
      </c>
      <c r="B17" s="1">
        <v>0.802</v>
      </c>
      <c r="C17" s="1">
        <f>B17*(1+($I$28+$I$29*A17)/(1282900)+($I$30+A17*$I$31-$I$32)/400)</f>
        <v>0.7791026488667767</v>
      </c>
      <c r="D17" s="2">
        <f>$G$18</f>
        <v>0.8296435728856993</v>
      </c>
      <c r="E17" s="1">
        <f>E16+(A17-A16)/D17</f>
        <v>5.845883893405618</v>
      </c>
      <c r="G17" s="3" t="s">
        <v>14</v>
      </c>
    </row>
    <row r="18" spans="1:7" ht="15.75">
      <c r="A18" s="1">
        <v>6.85</v>
      </c>
      <c r="B18" s="1">
        <v>0.813</v>
      </c>
      <c r="C18" s="1">
        <f aca="true" t="shared" si="0" ref="C18:C51">B18*(1+($I$28+$I$29*A18)/(1282900)+($I$30+A18*$I$31-$I$32)/400)</f>
        <v>0.7900102630539918</v>
      </c>
      <c r="D18" s="2">
        <f aca="true" t="shared" si="1" ref="D18:D51">$G$18</f>
        <v>0.8296435728856993</v>
      </c>
      <c r="E18" s="1">
        <f aca="true" t="shared" si="2" ref="E18:E51">E17+(A18-A17)/D18</f>
        <v>8.25655766388216</v>
      </c>
      <c r="G18" s="1">
        <f>AVERAGE(C16:C990)</f>
        <v>0.8296435728856993</v>
      </c>
    </row>
    <row r="19" spans="1:5" ht="15.75">
      <c r="A19" s="1">
        <v>10.85</v>
      </c>
      <c r="B19" s="1">
        <v>0.92</v>
      </c>
      <c r="C19" s="1">
        <f t="shared" si="0"/>
        <v>0.8944862367182959</v>
      </c>
      <c r="D19" s="2">
        <f t="shared" si="1"/>
        <v>0.8296435728856993</v>
      </c>
      <c r="E19" s="1">
        <f t="shared" si="2"/>
        <v>13.077905204835247</v>
      </c>
    </row>
    <row r="20" spans="1:7" ht="15.75">
      <c r="A20" s="1">
        <v>14.35</v>
      </c>
      <c r="B20" s="1">
        <v>0.74</v>
      </c>
      <c r="C20" s="1">
        <f t="shared" si="0"/>
        <v>0.719831146787063</v>
      </c>
      <c r="D20" s="2">
        <f t="shared" si="1"/>
        <v>0.8296435728856993</v>
      </c>
      <c r="E20" s="1">
        <f t="shared" si="2"/>
        <v>17.296584303169197</v>
      </c>
      <c r="G20" s="16"/>
    </row>
    <row r="21" spans="1:5" ht="15.75">
      <c r="A21" s="1">
        <v>16.35</v>
      </c>
      <c r="B21" s="1">
        <v>0.851</v>
      </c>
      <c r="C21" s="1">
        <f t="shared" si="0"/>
        <v>0.8280378472855217</v>
      </c>
      <c r="D21" s="2">
        <f t="shared" si="1"/>
        <v>0.8296435728856993</v>
      </c>
      <c r="E21" s="1">
        <f t="shared" si="2"/>
        <v>19.707258073645743</v>
      </c>
    </row>
    <row r="22" spans="1:5" ht="15.75">
      <c r="A22" s="1">
        <v>18.35</v>
      </c>
      <c r="B22" s="1">
        <v>0.98</v>
      </c>
      <c r="C22" s="1">
        <f t="shared" si="0"/>
        <v>0.9538242987668655</v>
      </c>
      <c r="D22" s="2">
        <f t="shared" si="1"/>
        <v>0.8296435728856993</v>
      </c>
      <c r="E22" s="1">
        <f t="shared" si="2"/>
        <v>22.117931844122285</v>
      </c>
    </row>
    <row r="23" spans="1:5" ht="15.75">
      <c r="A23" s="1">
        <v>20.35</v>
      </c>
      <c r="B23" s="1">
        <v>0.912</v>
      </c>
      <c r="C23" s="1">
        <f t="shared" si="0"/>
        <v>0.887889232282778</v>
      </c>
      <c r="D23" s="2">
        <f t="shared" si="1"/>
        <v>0.8296435728856993</v>
      </c>
      <c r="E23" s="1">
        <f t="shared" si="2"/>
        <v>24.528605614598828</v>
      </c>
    </row>
    <row r="24" spans="1:5" ht="15.75">
      <c r="A24" s="1">
        <v>23.85</v>
      </c>
      <c r="B24" s="1">
        <v>0.877</v>
      </c>
      <c r="C24" s="1">
        <f t="shared" si="0"/>
        <v>0.8542329914621805</v>
      </c>
      <c r="D24" s="2">
        <f t="shared" si="1"/>
        <v>0.8296435728856993</v>
      </c>
      <c r="E24" s="1">
        <f t="shared" si="2"/>
        <v>28.747284712932778</v>
      </c>
    </row>
    <row r="25" spans="1:5" ht="15.75">
      <c r="A25" s="1">
        <v>25.85</v>
      </c>
      <c r="B25" s="1">
        <v>0.901</v>
      </c>
      <c r="C25" s="1">
        <f t="shared" si="0"/>
        <v>0.8778556102153278</v>
      </c>
      <c r="D25" s="2">
        <f t="shared" si="1"/>
        <v>0.8296435728856993</v>
      </c>
      <c r="E25" s="1">
        <f t="shared" si="2"/>
        <v>31.15795848340932</v>
      </c>
    </row>
    <row r="26" spans="1:7" ht="15.75">
      <c r="A26" s="1">
        <v>27.85</v>
      </c>
      <c r="B26" s="1">
        <v>0.934</v>
      </c>
      <c r="C26" s="1">
        <f t="shared" si="0"/>
        <v>0.9102625832181689</v>
      </c>
      <c r="D26" s="2">
        <f t="shared" si="1"/>
        <v>0.8296435728856993</v>
      </c>
      <c r="E26" s="1">
        <f t="shared" si="2"/>
        <v>33.568632253885866</v>
      </c>
      <c r="G26" s="17" t="s">
        <v>15</v>
      </c>
    </row>
    <row r="27" spans="1:5" ht="15.75">
      <c r="A27" s="1">
        <v>29.85</v>
      </c>
      <c r="B27" s="1">
        <v>0.858</v>
      </c>
      <c r="C27" s="1">
        <f t="shared" si="0"/>
        <v>0.8364280445537134</v>
      </c>
      <c r="D27" s="2">
        <f t="shared" si="1"/>
        <v>0.8296435728856993</v>
      </c>
      <c r="E27" s="1">
        <f t="shared" si="2"/>
        <v>35.97930602436241</v>
      </c>
    </row>
    <row r="28" spans="1:9" ht="15.75">
      <c r="A28" s="1">
        <v>33.35</v>
      </c>
      <c r="B28" s="1">
        <v>0.81</v>
      </c>
      <c r="C28" s="1">
        <f t="shared" si="0"/>
        <v>0.7900213541584276</v>
      </c>
      <c r="D28" s="2">
        <f t="shared" si="1"/>
        <v>0.8296435728856993</v>
      </c>
      <c r="E28" s="1">
        <f t="shared" si="2"/>
        <v>40.19798512269636</v>
      </c>
      <c r="G28" s="3" t="s">
        <v>16</v>
      </c>
      <c r="I28" s="1">
        <v>4212</v>
      </c>
    </row>
    <row r="29" spans="1:9" ht="15.75">
      <c r="A29" s="1">
        <v>35.35</v>
      </c>
      <c r="B29" s="1">
        <v>0.839</v>
      </c>
      <c r="C29" s="1">
        <f t="shared" si="0"/>
        <v>0.8185348259407466</v>
      </c>
      <c r="D29" s="2">
        <f t="shared" si="1"/>
        <v>0.8296435728856993</v>
      </c>
      <c r="E29" s="1">
        <f t="shared" si="2"/>
        <v>42.6086588931729</v>
      </c>
      <c r="G29" s="3" t="s">
        <v>17</v>
      </c>
      <c r="I29" s="1">
        <v>1.8</v>
      </c>
    </row>
    <row r="30" spans="1:9" ht="15.75">
      <c r="A30" s="1">
        <v>37.35</v>
      </c>
      <c r="B30" s="1">
        <v>0.956</v>
      </c>
      <c r="C30" s="1">
        <f t="shared" si="0"/>
        <v>0.9329415791906073</v>
      </c>
      <c r="D30" s="2">
        <f t="shared" si="1"/>
        <v>0.8296435728856993</v>
      </c>
      <c r="E30" s="1">
        <f t="shared" si="2"/>
        <v>45.01933266364944</v>
      </c>
      <c r="G30" s="3" t="s">
        <v>18</v>
      </c>
      <c r="I30" s="1">
        <f>G3</f>
        <v>2.002125838208023</v>
      </c>
    </row>
    <row r="31" spans="1:9" ht="15.75">
      <c r="A31" s="1">
        <v>39.35</v>
      </c>
      <c r="B31" s="1">
        <v>0.855</v>
      </c>
      <c r="C31" s="1">
        <f t="shared" si="0"/>
        <v>0.8346107866776112</v>
      </c>
      <c r="D31" s="2">
        <f t="shared" si="1"/>
        <v>0.8296435728856993</v>
      </c>
      <c r="E31" s="1">
        <f t="shared" si="2"/>
        <v>47.430006434125985</v>
      </c>
      <c r="G31" s="3" t="s">
        <v>19</v>
      </c>
      <c r="I31" s="1">
        <f>F9/1000</f>
        <v>0.05396955423578398</v>
      </c>
    </row>
    <row r="32" spans="1:9" ht="15.75">
      <c r="A32" s="1">
        <v>42.85</v>
      </c>
      <c r="B32" s="1">
        <v>0.861</v>
      </c>
      <c r="C32" s="1">
        <f t="shared" si="0"/>
        <v>0.8408785257630428</v>
      </c>
      <c r="D32" s="2">
        <f t="shared" si="1"/>
        <v>0.8296435728856993</v>
      </c>
      <c r="E32" s="1">
        <f t="shared" si="2"/>
        <v>51.648685532459936</v>
      </c>
      <c r="G32" s="3" t="s">
        <v>20</v>
      </c>
      <c r="I32" s="1">
        <v>15</v>
      </c>
    </row>
    <row r="33" spans="1:5" ht="15.75">
      <c r="A33" s="1">
        <v>44.85</v>
      </c>
      <c r="B33" s="1">
        <v>0.848</v>
      </c>
      <c r="C33" s="1">
        <f t="shared" si="0"/>
        <v>0.828413544835802</v>
      </c>
      <c r="D33" s="2">
        <f t="shared" si="1"/>
        <v>0.8296435728856993</v>
      </c>
      <c r="E33" s="1">
        <f t="shared" si="2"/>
        <v>54.05935930293648</v>
      </c>
    </row>
    <row r="34" spans="1:5" ht="15.75">
      <c r="A34" s="1">
        <v>46.85</v>
      </c>
      <c r="B34" s="1">
        <v>0.875</v>
      </c>
      <c r="C34" s="1">
        <f t="shared" si="0"/>
        <v>0.8550284916688128</v>
      </c>
      <c r="D34" s="2">
        <f t="shared" si="1"/>
        <v>0.8296435728856993</v>
      </c>
      <c r="E34" s="1">
        <f t="shared" si="2"/>
        <v>56.47003307341302</v>
      </c>
    </row>
    <row r="35" spans="1:5" ht="15.75">
      <c r="A35" s="1">
        <v>48.85</v>
      </c>
      <c r="B35" s="1">
        <v>0.817</v>
      </c>
      <c r="C35" s="1">
        <f t="shared" si="0"/>
        <v>0.7985750756112485</v>
      </c>
      <c r="D35" s="2">
        <f t="shared" si="1"/>
        <v>0.8296435728856993</v>
      </c>
      <c r="E35" s="1">
        <f t="shared" si="2"/>
        <v>58.88070684388956</v>
      </c>
    </row>
    <row r="36" spans="1:5" ht="15.75">
      <c r="A36" s="1">
        <v>52.26</v>
      </c>
      <c r="B36" s="1">
        <v>0.79</v>
      </c>
      <c r="C36" s="1">
        <f t="shared" si="0"/>
        <v>0.7725512288300376</v>
      </c>
      <c r="D36" s="2">
        <f t="shared" si="1"/>
        <v>0.8296435728856993</v>
      </c>
      <c r="E36" s="1">
        <f t="shared" si="2"/>
        <v>62.99090562255206</v>
      </c>
    </row>
    <row r="37" spans="1:5" ht="15.75">
      <c r="A37" s="1">
        <v>54.26</v>
      </c>
      <c r="B37" s="1">
        <v>0.781</v>
      </c>
      <c r="C37" s="1">
        <f t="shared" si="0"/>
        <v>0.7639629550055159</v>
      </c>
      <c r="D37" s="2">
        <f t="shared" si="1"/>
        <v>0.8296435728856993</v>
      </c>
      <c r="E37" s="1">
        <f t="shared" si="2"/>
        <v>65.40157939302861</v>
      </c>
    </row>
    <row r="38" spans="1:5" ht="15.75">
      <c r="A38" s="1">
        <v>56.26</v>
      </c>
      <c r="B38" s="1">
        <v>0.91</v>
      </c>
      <c r="C38" s="1">
        <f t="shared" si="0"/>
        <v>0.8903970126989657</v>
      </c>
      <c r="D38" s="2">
        <f t="shared" si="1"/>
        <v>0.8296435728856993</v>
      </c>
      <c r="E38" s="1">
        <f t="shared" si="2"/>
        <v>67.81225316350516</v>
      </c>
    </row>
    <row r="39" spans="1:5" ht="15.75">
      <c r="A39" s="1">
        <v>58.26</v>
      </c>
      <c r="B39" s="1">
        <v>0.995</v>
      </c>
      <c r="C39" s="1">
        <f t="shared" si="0"/>
        <v>0.9738372550785285</v>
      </c>
      <c r="D39" s="2">
        <f t="shared" si="1"/>
        <v>0.8296435728856993</v>
      </c>
      <c r="E39" s="1">
        <f t="shared" si="2"/>
        <v>70.22292693398171</v>
      </c>
    </row>
    <row r="40" spans="1:5" ht="15.75">
      <c r="A40" s="1">
        <v>61.85</v>
      </c>
      <c r="B40" s="1">
        <v>0.876</v>
      </c>
      <c r="C40" s="1">
        <f t="shared" si="0"/>
        <v>0.8577970032996411</v>
      </c>
      <c r="D40" s="2">
        <f t="shared" si="1"/>
        <v>0.8296435728856993</v>
      </c>
      <c r="E40" s="1">
        <f t="shared" si="2"/>
        <v>74.5500863519871</v>
      </c>
    </row>
    <row r="41" spans="1:5" ht="15.75">
      <c r="A41" s="1">
        <v>63.85</v>
      </c>
      <c r="B41" s="1">
        <v>0.766</v>
      </c>
      <c r="C41" s="1">
        <f t="shared" si="0"/>
        <v>0.7502916206232361</v>
      </c>
      <c r="D41" s="2">
        <f t="shared" si="1"/>
        <v>0.8296435728856993</v>
      </c>
      <c r="E41" s="1">
        <f t="shared" si="2"/>
        <v>76.96076012246365</v>
      </c>
    </row>
    <row r="42" spans="1:5" ht="15.75">
      <c r="A42" s="1">
        <v>65.85</v>
      </c>
      <c r="B42" s="1">
        <v>0.958</v>
      </c>
      <c r="C42" s="1">
        <f t="shared" si="0"/>
        <v>0.9386154747168477</v>
      </c>
      <c r="D42" s="2">
        <f t="shared" si="1"/>
        <v>0.8296435728856993</v>
      </c>
      <c r="E42" s="1">
        <f t="shared" si="2"/>
        <v>79.37143389294019</v>
      </c>
    </row>
    <row r="43" spans="1:5" ht="15.75">
      <c r="A43" s="1">
        <v>67.85</v>
      </c>
      <c r="B43" s="1">
        <v>0.794</v>
      </c>
      <c r="C43" s="1">
        <f t="shared" si="0"/>
        <v>0.7781503984027124</v>
      </c>
      <c r="D43" s="2">
        <f t="shared" si="1"/>
        <v>0.8296435728856993</v>
      </c>
      <c r="E43" s="1">
        <f t="shared" si="2"/>
        <v>81.78210766341674</v>
      </c>
    </row>
    <row r="44" spans="1:5" ht="15.75">
      <c r="A44" s="1">
        <v>71.35</v>
      </c>
      <c r="B44" s="1">
        <v>0.775</v>
      </c>
      <c r="C44" s="1">
        <f t="shared" si="0"/>
        <v>0.7598994578552167</v>
      </c>
      <c r="D44" s="2">
        <f t="shared" si="1"/>
        <v>0.8296435728856993</v>
      </c>
      <c r="E44" s="1">
        <f t="shared" si="2"/>
        <v>86.00078676175069</v>
      </c>
    </row>
    <row r="45" spans="1:5" ht="15.75">
      <c r="A45" s="1">
        <v>73.35</v>
      </c>
      <c r="B45" s="1">
        <v>0.947</v>
      </c>
      <c r="C45" s="1">
        <f t="shared" si="0"/>
        <v>0.9288063149836969</v>
      </c>
      <c r="D45" s="2">
        <f t="shared" si="1"/>
        <v>0.8296435728856993</v>
      </c>
      <c r="E45" s="1">
        <f t="shared" si="2"/>
        <v>88.41146053222724</v>
      </c>
    </row>
    <row r="46" spans="1:5" ht="15.75">
      <c r="A46" s="1">
        <v>75.35</v>
      </c>
      <c r="B46" s="1">
        <v>0.848</v>
      </c>
      <c r="C46" s="1">
        <f t="shared" si="0"/>
        <v>0.8319395052453481</v>
      </c>
      <c r="D46" s="2">
        <f t="shared" si="1"/>
        <v>0.8296435728856993</v>
      </c>
      <c r="E46" s="1">
        <f t="shared" si="2"/>
        <v>90.82213430270379</v>
      </c>
    </row>
    <row r="47" spans="1:5" ht="15.75">
      <c r="A47" s="1">
        <v>77.35</v>
      </c>
      <c r="B47" s="1">
        <v>0.748</v>
      </c>
      <c r="C47" s="1">
        <f t="shared" si="0"/>
        <v>0.734037376640893</v>
      </c>
      <c r="D47" s="2">
        <f t="shared" si="1"/>
        <v>0.8296435728856993</v>
      </c>
      <c r="E47" s="1">
        <f t="shared" si="2"/>
        <v>93.23280807318034</v>
      </c>
    </row>
    <row r="48" spans="1:5" ht="15.75">
      <c r="A48" s="1">
        <v>80.85</v>
      </c>
      <c r="B48" s="1">
        <v>0.658</v>
      </c>
      <c r="C48" s="1">
        <f t="shared" si="0"/>
        <v>0.6460313324115003</v>
      </c>
      <c r="D48" s="2">
        <f t="shared" si="1"/>
        <v>0.8296435728856993</v>
      </c>
      <c r="E48" s="1">
        <f t="shared" si="2"/>
        <v>97.45148717151429</v>
      </c>
    </row>
    <row r="49" spans="1:5" ht="15.75">
      <c r="A49" s="1">
        <v>82.85</v>
      </c>
      <c r="B49" s="1">
        <v>0.769</v>
      </c>
      <c r="C49" s="1">
        <f t="shared" si="0"/>
        <v>0.7552219727203479</v>
      </c>
      <c r="D49" s="2">
        <f t="shared" si="1"/>
        <v>0.8296435728856993</v>
      </c>
      <c r="E49" s="1">
        <f t="shared" si="2"/>
        <v>99.86216094199084</v>
      </c>
    </row>
    <row r="50" spans="1:5" ht="15.75">
      <c r="A50" s="1">
        <v>84.85</v>
      </c>
      <c r="B50" s="1">
        <v>0.904</v>
      </c>
      <c r="C50" s="1">
        <f t="shared" si="0"/>
        <v>0.8880496824397589</v>
      </c>
      <c r="D50" s="2">
        <f t="shared" si="1"/>
        <v>0.8296435728856993</v>
      </c>
      <c r="E50" s="1">
        <f t="shared" si="2"/>
        <v>102.27283471246739</v>
      </c>
    </row>
    <row r="51" spans="1:5" ht="15.75">
      <c r="A51" s="1">
        <v>86.85</v>
      </c>
      <c r="B51" s="1">
        <v>0.75</v>
      </c>
      <c r="C51" s="1">
        <f t="shared" si="0"/>
        <v>0.7369713729902443</v>
      </c>
      <c r="D51" s="2">
        <f t="shared" si="1"/>
        <v>0.8296435728856993</v>
      </c>
      <c r="E51" s="1">
        <f t="shared" si="2"/>
        <v>104.68350848294394</v>
      </c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1.9</v>
      </c>
      <c r="C3" s="1">
        <v>0</v>
      </c>
      <c r="F3" s="5">
        <f>1000*1/SLOPE(C3:C12,B3:B12)</f>
        <v>82.31248966938136</v>
      </c>
      <c r="G3" s="1">
        <f>INTERCEPT(B4:B12,A4:A12)</f>
        <v>1.9842105263158025</v>
      </c>
    </row>
    <row r="4" spans="1:9" ht="15.75">
      <c r="A4" s="3">
        <v>33</v>
      </c>
      <c r="B4" s="3">
        <v>4.7</v>
      </c>
      <c r="C4" s="1">
        <f>A4/$G$18</f>
        <v>35.52063402899275</v>
      </c>
      <c r="E4" s="6">
        <f>1000*1/SLOPE(C3:C4,B3:B4)</f>
        <v>78.8274217660242</v>
      </c>
      <c r="F4" s="6" t="s">
        <v>7</v>
      </c>
      <c r="I4" s="7">
        <f>SLOPE(E4:E12,A4:A12)*1000</f>
        <v>-530.29923625742</v>
      </c>
    </row>
    <row r="5" spans="1:9" ht="15.75">
      <c r="A5" s="3">
        <v>52</v>
      </c>
      <c r="B5" s="3">
        <v>6.8</v>
      </c>
      <c r="C5" s="1">
        <f>A5/$G$18</f>
        <v>55.97190816689767</v>
      </c>
      <c r="E5" s="6">
        <f>1000*1/SLOPE(C4:C5,B4:B5)</f>
        <v>102.6830888794265</v>
      </c>
      <c r="F5" s="8">
        <f>CORREL(C3:C11,B3:B11)</f>
        <v>0.9968155271505695</v>
      </c>
      <c r="I5" s="7"/>
    </row>
    <row r="6" spans="1:5" ht="15.75">
      <c r="A6" s="3">
        <v>71</v>
      </c>
      <c r="B6" s="3">
        <v>8</v>
      </c>
      <c r="C6" s="1">
        <f>A6/$G$18</f>
        <v>76.4231823048026</v>
      </c>
      <c r="E6" s="6">
        <f>1000*1/SLOPE(C5:C6,B5:B6)</f>
        <v>58.67605078824227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88.0363636363636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0.9968155271505695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0.9290374708138556</v>
      </c>
      <c r="E16" s="1">
        <v>0</v>
      </c>
    </row>
    <row r="17" spans="1:7" ht="15.75">
      <c r="A17" s="1">
        <v>0.75</v>
      </c>
      <c r="B17" s="1">
        <v>0.928</v>
      </c>
      <c r="C17" s="1">
        <f>B17*(1+($I$28+$I$29*A17)/(1282900)+($I$30+A17*$I$31-$I$32)/400)</f>
        <v>0.8993514451383197</v>
      </c>
      <c r="D17" s="2">
        <f>$G$18</f>
        <v>0.9290374708138556</v>
      </c>
      <c r="E17" s="1">
        <f>E16+(A17-A16)/D17</f>
        <v>0.8072871370225626</v>
      </c>
      <c r="G17" s="3" t="s">
        <v>14</v>
      </c>
    </row>
    <row r="18" spans="1:7" ht="15.75">
      <c r="A18" s="1">
        <v>2.25</v>
      </c>
      <c r="B18" s="1">
        <v>0.961</v>
      </c>
      <c r="C18" s="1">
        <f aca="true" t="shared" si="0" ref="C18:C49">B18*(1+($I$28+$I$29*A18)/(1282900)+($I$30+A18*$I$31-$I$32)/400)</f>
        <v>0.9316519762211679</v>
      </c>
      <c r="D18" s="2">
        <f aca="true" t="shared" si="1" ref="D18:D49">$G$18</f>
        <v>0.9290374708138556</v>
      </c>
      <c r="E18" s="1">
        <f aca="true" t="shared" si="2" ref="E18:E49">E17+(A18-A17)/D18</f>
        <v>2.4218614110676877</v>
      </c>
      <c r="G18" s="1">
        <f>AVERAGE(C16:C990)</f>
        <v>0.9290374708138556</v>
      </c>
    </row>
    <row r="19" spans="1:5" ht="15.75">
      <c r="A19" s="1">
        <v>3.75</v>
      </c>
      <c r="B19" s="1">
        <v>1.022</v>
      </c>
      <c r="C19" s="1">
        <f t="shared" si="0"/>
        <v>0.9911286446505422</v>
      </c>
      <c r="D19" s="2">
        <f t="shared" si="1"/>
        <v>0.9290374708138556</v>
      </c>
      <c r="E19" s="1">
        <f t="shared" si="2"/>
        <v>4.036435685112813</v>
      </c>
    </row>
    <row r="20" spans="1:7" ht="15.75">
      <c r="A20" s="1">
        <v>6.75</v>
      </c>
      <c r="B20" s="1">
        <v>0.748</v>
      </c>
      <c r="C20" s="1">
        <f t="shared" si="0"/>
        <v>0.7259023418836804</v>
      </c>
      <c r="D20" s="2">
        <f t="shared" si="1"/>
        <v>0.9290374708138556</v>
      </c>
      <c r="E20" s="1">
        <f t="shared" si="2"/>
        <v>7.265584233203063</v>
      </c>
      <c r="G20" s="16"/>
    </row>
    <row r="21" spans="1:5" ht="15.75">
      <c r="A21" s="1">
        <v>8.75</v>
      </c>
      <c r="B21" s="1">
        <v>0.925</v>
      </c>
      <c r="C21" s="1">
        <f t="shared" si="0"/>
        <v>0.8980831144549268</v>
      </c>
      <c r="D21" s="2">
        <f t="shared" si="1"/>
        <v>0.9290374708138556</v>
      </c>
      <c r="E21" s="1">
        <f t="shared" si="2"/>
        <v>9.418349931929896</v>
      </c>
    </row>
    <row r="22" spans="1:5" ht="15.75">
      <c r="A22" s="1">
        <v>10.75</v>
      </c>
      <c r="B22" s="1">
        <v>1.114</v>
      </c>
      <c r="C22" s="1">
        <f t="shared" si="0"/>
        <v>1.082076828591029</v>
      </c>
      <c r="D22" s="2">
        <f t="shared" si="1"/>
        <v>0.9290374708138556</v>
      </c>
      <c r="E22" s="1">
        <f t="shared" si="2"/>
        <v>11.57111563065673</v>
      </c>
    </row>
    <row r="23" spans="1:5" ht="15.75">
      <c r="A23" s="1">
        <v>12.75</v>
      </c>
      <c r="B23" s="1">
        <v>0.988</v>
      </c>
      <c r="C23" s="1">
        <f t="shared" si="0"/>
        <v>0.9601252005142682</v>
      </c>
      <c r="D23" s="2">
        <f t="shared" si="1"/>
        <v>0.9290374708138556</v>
      </c>
      <c r="E23" s="1">
        <f t="shared" si="2"/>
        <v>13.723881329383563</v>
      </c>
    </row>
    <row r="24" spans="1:5" ht="15.75">
      <c r="A24" s="1">
        <v>16.25</v>
      </c>
      <c r="B24" s="1">
        <v>0.819</v>
      </c>
      <c r="C24" s="1">
        <f t="shared" si="0"/>
        <v>0.796528170815447</v>
      </c>
      <c r="D24" s="2">
        <f t="shared" si="1"/>
        <v>0.9290374708138556</v>
      </c>
      <c r="E24" s="1">
        <f t="shared" si="2"/>
        <v>17.491221302155523</v>
      </c>
    </row>
    <row r="25" spans="1:5" ht="15.75">
      <c r="A25" s="1">
        <v>18.25</v>
      </c>
      <c r="B25" s="1">
        <v>1.1</v>
      </c>
      <c r="C25" s="1">
        <f t="shared" si="0"/>
        <v>1.0703053427968503</v>
      </c>
      <c r="D25" s="2">
        <f t="shared" si="1"/>
        <v>0.9290374708138556</v>
      </c>
      <c r="E25" s="1">
        <f t="shared" si="2"/>
        <v>19.643987000882355</v>
      </c>
    </row>
    <row r="26" spans="1:7" ht="15.75">
      <c r="A26" s="1">
        <v>20.25</v>
      </c>
      <c r="B26" s="1">
        <v>0.979</v>
      </c>
      <c r="C26" s="1">
        <f t="shared" si="0"/>
        <v>0.9530054403025413</v>
      </c>
      <c r="D26" s="2">
        <f t="shared" si="1"/>
        <v>0.9290374708138556</v>
      </c>
      <c r="E26" s="1">
        <f t="shared" si="2"/>
        <v>21.796752699609186</v>
      </c>
      <c r="G26" s="17" t="s">
        <v>15</v>
      </c>
    </row>
    <row r="27" spans="1:5" ht="15.75">
      <c r="A27" s="1">
        <v>22.25</v>
      </c>
      <c r="B27" s="1">
        <v>0.852</v>
      </c>
      <c r="C27" s="1">
        <f t="shared" si="0"/>
        <v>0.8297549897237334</v>
      </c>
      <c r="D27" s="2">
        <f t="shared" si="1"/>
        <v>0.9290374708138556</v>
      </c>
      <c r="E27" s="1">
        <f t="shared" si="2"/>
        <v>23.949518398336018</v>
      </c>
    </row>
    <row r="28" spans="1:9" ht="15.75">
      <c r="A28" s="1">
        <v>25.75</v>
      </c>
      <c r="B28" s="1">
        <v>0.903</v>
      </c>
      <c r="C28" s="1">
        <f t="shared" si="0"/>
        <v>0.880123453931801</v>
      </c>
      <c r="D28" s="2">
        <f t="shared" si="1"/>
        <v>0.9290374708138556</v>
      </c>
      <c r="E28" s="1">
        <f t="shared" si="2"/>
        <v>27.716858371107975</v>
      </c>
      <c r="G28" s="3" t="s">
        <v>16</v>
      </c>
      <c r="I28" s="1">
        <v>1927</v>
      </c>
    </row>
    <row r="29" spans="1:9" ht="15.75">
      <c r="A29" s="1">
        <v>27.75</v>
      </c>
      <c r="B29" s="1">
        <v>1.064</v>
      </c>
      <c r="C29" s="1">
        <f t="shared" si="0"/>
        <v>1.0375160290941263</v>
      </c>
      <c r="D29" s="2">
        <f t="shared" si="1"/>
        <v>0.9290374708138556</v>
      </c>
      <c r="E29" s="1">
        <f t="shared" si="2"/>
        <v>29.869624069834806</v>
      </c>
      <c r="G29" s="3" t="s">
        <v>17</v>
      </c>
      <c r="I29" s="1">
        <v>1.8</v>
      </c>
    </row>
    <row r="30" spans="1:9" ht="15.75">
      <c r="A30" s="1">
        <v>31.75</v>
      </c>
      <c r="B30" s="1">
        <v>0.903</v>
      </c>
      <c r="C30" s="1">
        <f t="shared" si="0"/>
        <v>0.8813235083168379</v>
      </c>
      <c r="D30" s="2">
        <f t="shared" si="1"/>
        <v>0.9290374708138556</v>
      </c>
      <c r="E30" s="1">
        <f t="shared" si="2"/>
        <v>34.17515546728848</v>
      </c>
      <c r="G30" s="3" t="s">
        <v>18</v>
      </c>
      <c r="I30" s="1">
        <f>G3</f>
        <v>1.9842105263158025</v>
      </c>
    </row>
    <row r="31" spans="1:9" ht="15.75">
      <c r="A31" s="1">
        <v>35.25</v>
      </c>
      <c r="B31" s="1">
        <v>0.843</v>
      </c>
      <c r="C31" s="1">
        <f t="shared" si="0"/>
        <v>0.8234173247562968</v>
      </c>
      <c r="D31" s="2">
        <f t="shared" si="1"/>
        <v>0.9290374708138556</v>
      </c>
      <c r="E31" s="1">
        <f t="shared" si="2"/>
        <v>37.94249544006043</v>
      </c>
      <c r="G31" s="3" t="s">
        <v>19</v>
      </c>
      <c r="I31" s="1">
        <f>F9/1000</f>
        <v>0.08803636363636361</v>
      </c>
    </row>
    <row r="32" spans="1:9" ht="15.75">
      <c r="A32" s="1">
        <v>37.25</v>
      </c>
      <c r="B32" s="1">
        <v>0.862</v>
      </c>
      <c r="C32" s="1">
        <f t="shared" si="0"/>
        <v>0.8423578152185575</v>
      </c>
      <c r="D32" s="2">
        <f t="shared" si="1"/>
        <v>0.9290374708138556</v>
      </c>
      <c r="E32" s="1">
        <f t="shared" si="2"/>
        <v>40.095261138787265</v>
      </c>
      <c r="G32" s="3" t="s">
        <v>20</v>
      </c>
      <c r="I32" s="1">
        <v>15</v>
      </c>
    </row>
    <row r="33" spans="1:5" ht="15.75">
      <c r="A33" s="1">
        <v>39.25</v>
      </c>
      <c r="B33" s="1">
        <v>1.021</v>
      </c>
      <c r="C33" s="1">
        <f t="shared" si="0"/>
        <v>0.9981870115176017</v>
      </c>
      <c r="D33" s="2">
        <f t="shared" si="1"/>
        <v>0.9290374708138556</v>
      </c>
      <c r="E33" s="1">
        <f t="shared" si="2"/>
        <v>42.2480268375141</v>
      </c>
    </row>
    <row r="34" spans="1:5" ht="15.75">
      <c r="A34" s="1">
        <v>41.25</v>
      </c>
      <c r="B34" s="1">
        <v>0.843</v>
      </c>
      <c r="C34" s="1">
        <f t="shared" si="0"/>
        <v>0.8245376413084408</v>
      </c>
      <c r="D34" s="2">
        <f t="shared" si="1"/>
        <v>0.9290374708138556</v>
      </c>
      <c r="E34" s="1">
        <f t="shared" si="2"/>
        <v>44.40079253624093</v>
      </c>
    </row>
    <row r="35" spans="1:5" ht="15.75">
      <c r="A35" s="1">
        <v>44.75</v>
      </c>
      <c r="B35" s="1">
        <v>0.764</v>
      </c>
      <c r="C35" s="1">
        <f t="shared" si="0"/>
        <v>0.7478600779395661</v>
      </c>
      <c r="D35" s="2">
        <f t="shared" si="1"/>
        <v>0.9290374708138556</v>
      </c>
      <c r="E35" s="1">
        <f t="shared" si="2"/>
        <v>48.168132509012885</v>
      </c>
    </row>
    <row r="36" spans="1:5" ht="15.75">
      <c r="A36" s="1">
        <v>46.75</v>
      </c>
      <c r="B36" s="1">
        <v>0.836</v>
      </c>
      <c r="C36" s="1">
        <f t="shared" si="0"/>
        <v>0.8187093760992283</v>
      </c>
      <c r="D36" s="2">
        <f t="shared" si="1"/>
        <v>0.9290374708138556</v>
      </c>
      <c r="E36" s="1">
        <f t="shared" si="2"/>
        <v>50.32089820773972</v>
      </c>
    </row>
    <row r="37" spans="1:5" ht="15.75">
      <c r="A37" s="1">
        <v>48.75</v>
      </c>
      <c r="B37" s="1">
        <v>1.154</v>
      </c>
      <c r="C37" s="1">
        <f t="shared" si="0"/>
        <v>1.1306435287027383</v>
      </c>
      <c r="D37" s="2">
        <f t="shared" si="1"/>
        <v>0.9290374708138556</v>
      </c>
      <c r="E37" s="1">
        <f t="shared" si="2"/>
        <v>52.47366390646655</v>
      </c>
    </row>
    <row r="38" spans="1:5" ht="15.75">
      <c r="A38" s="1">
        <v>50.75</v>
      </c>
      <c r="B38" s="1">
        <v>0.841</v>
      </c>
      <c r="C38" s="1">
        <f t="shared" si="0"/>
        <v>0.8243510690264425</v>
      </c>
      <c r="D38" s="2">
        <f t="shared" si="1"/>
        <v>0.9290374708138556</v>
      </c>
      <c r="E38" s="1">
        <f t="shared" si="2"/>
        <v>54.62642960519338</v>
      </c>
    </row>
    <row r="39" spans="1:5" ht="15.75">
      <c r="A39" s="1">
        <v>54.25</v>
      </c>
      <c r="B39" s="1">
        <v>0.847</v>
      </c>
      <c r="C39" s="1">
        <f t="shared" si="0"/>
        <v>0.8308889083995954</v>
      </c>
      <c r="D39" s="2">
        <f t="shared" si="1"/>
        <v>0.9290374708138556</v>
      </c>
      <c r="E39" s="1">
        <f t="shared" si="2"/>
        <v>58.39376957796534</v>
      </c>
    </row>
    <row r="40" spans="1:5" ht="15.75">
      <c r="A40" s="1">
        <v>56.25</v>
      </c>
      <c r="B40" s="1">
        <v>0.841</v>
      </c>
      <c r="C40" s="1">
        <f t="shared" si="0"/>
        <v>0.825375589432125</v>
      </c>
      <c r="D40" s="2">
        <f t="shared" si="1"/>
        <v>0.9290374708138556</v>
      </c>
      <c r="E40" s="1">
        <f t="shared" si="2"/>
        <v>60.54653527669217</v>
      </c>
    </row>
    <row r="41" spans="1:5" ht="15.75">
      <c r="A41" s="1">
        <v>58.25</v>
      </c>
      <c r="B41" s="1">
        <v>1.222</v>
      </c>
      <c r="C41" s="1">
        <f t="shared" si="0"/>
        <v>1.1998385611165927</v>
      </c>
      <c r="D41" s="2">
        <f t="shared" si="1"/>
        <v>0.9290374708138556</v>
      </c>
      <c r="E41" s="1">
        <f t="shared" si="2"/>
        <v>62.699300975419</v>
      </c>
    </row>
    <row r="42" spans="1:5" ht="15.75">
      <c r="A42" s="1">
        <v>60.25</v>
      </c>
      <c r="B42" s="1">
        <v>1.175</v>
      </c>
      <c r="C42" s="1">
        <f t="shared" si="0"/>
        <v>1.154211435004176</v>
      </c>
      <c r="D42" s="2">
        <f t="shared" si="1"/>
        <v>0.9290374708138556</v>
      </c>
      <c r="E42" s="1">
        <f t="shared" si="2"/>
        <v>64.85206667414583</v>
      </c>
    </row>
    <row r="43" spans="1:5" ht="15.75">
      <c r="A43" s="1">
        <v>63.75</v>
      </c>
      <c r="B43" s="1">
        <v>0.897</v>
      </c>
      <c r="C43" s="1">
        <f t="shared" si="0"/>
        <v>0.8818253013712284</v>
      </c>
      <c r="D43" s="2">
        <f t="shared" si="1"/>
        <v>0.9290374708138556</v>
      </c>
      <c r="E43" s="1">
        <f t="shared" si="2"/>
        <v>68.6194066469178</v>
      </c>
    </row>
    <row r="44" spans="1:5" ht="15.75">
      <c r="A44" s="1">
        <v>65.75</v>
      </c>
      <c r="B44" s="1">
        <v>1.009</v>
      </c>
      <c r="C44" s="1">
        <f t="shared" si="0"/>
        <v>0.9923775535406434</v>
      </c>
      <c r="D44" s="2">
        <f t="shared" si="1"/>
        <v>0.9290374708138556</v>
      </c>
      <c r="E44" s="1">
        <f t="shared" si="2"/>
        <v>70.77217234564463</v>
      </c>
    </row>
    <row r="45" spans="1:5" ht="15.75">
      <c r="A45" s="1">
        <v>67.75</v>
      </c>
      <c r="B45" s="1">
        <v>1.07</v>
      </c>
      <c r="C45" s="1">
        <f t="shared" si="0"/>
        <v>1.0528466257485631</v>
      </c>
      <c r="D45" s="2">
        <f t="shared" si="1"/>
        <v>0.9290374708138556</v>
      </c>
      <c r="E45" s="1">
        <f t="shared" si="2"/>
        <v>72.92493804437147</v>
      </c>
    </row>
    <row r="46" spans="1:5" ht="15.75">
      <c r="A46" s="1">
        <v>69.75</v>
      </c>
      <c r="B46" s="1">
        <v>0.877</v>
      </c>
      <c r="C46" s="1">
        <f t="shared" si="0"/>
        <v>0.8633291460315495</v>
      </c>
      <c r="D46" s="2">
        <f t="shared" si="1"/>
        <v>0.9290374708138556</v>
      </c>
      <c r="E46" s="1">
        <f t="shared" si="2"/>
        <v>75.07770374309831</v>
      </c>
    </row>
    <row r="47" spans="1:5" ht="15.75">
      <c r="A47" s="1">
        <v>73.25</v>
      </c>
      <c r="B47" s="1">
        <v>0.908</v>
      </c>
      <c r="C47" s="1">
        <f t="shared" si="0"/>
        <v>0.8945498196100198</v>
      </c>
      <c r="D47" s="2">
        <f t="shared" si="1"/>
        <v>0.9290374708138556</v>
      </c>
      <c r="E47" s="1">
        <f t="shared" si="2"/>
        <v>78.84504371587028</v>
      </c>
    </row>
    <row r="48" spans="1:5" ht="15.75">
      <c r="A48" s="1">
        <v>75.25</v>
      </c>
      <c r="B48" s="1">
        <v>1.052</v>
      </c>
      <c r="C48" s="1">
        <f t="shared" si="0"/>
        <v>1.0368827746888025</v>
      </c>
      <c r="D48" s="2">
        <f t="shared" si="1"/>
        <v>0.9290374708138556</v>
      </c>
      <c r="E48" s="1">
        <f t="shared" si="2"/>
        <v>80.99780941459711</v>
      </c>
    </row>
    <row r="49" spans="1:5" ht="15.75">
      <c r="A49" s="1">
        <v>77.25</v>
      </c>
      <c r="B49" s="1">
        <v>0.993</v>
      </c>
      <c r="C49" s="1">
        <f t="shared" si="0"/>
        <v>0.9791704909097926</v>
      </c>
      <c r="D49" s="2">
        <f t="shared" si="1"/>
        <v>0.9290374708138556</v>
      </c>
      <c r="E49" s="1">
        <f t="shared" si="2"/>
        <v>83.15057511332395</v>
      </c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5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2.7</v>
      </c>
      <c r="C3" s="1">
        <v>0</v>
      </c>
      <c r="F3" s="5">
        <f>1000*1/SLOPE(C3:C12,B3:B12)</f>
        <v>110.02103309481093</v>
      </c>
      <c r="G3" s="1">
        <f>INTERCEPT(B4:B12,A4:A12)</f>
        <v>1.848105263157894</v>
      </c>
    </row>
    <row r="4" spans="1:9" ht="15.75">
      <c r="A4" s="3">
        <v>31.8</v>
      </c>
      <c r="B4" s="3">
        <v>5.3</v>
      </c>
      <c r="C4" s="1">
        <f>(A4-$A$3)/2/3*(1/($G$18*(0.6/$G$18)^$G$20)+4/($G$18*(0.6/$G$18)^($G$20*EXP(-((A4+$A$3)/2)/$G$22)))+1/($G$18*(0.6/$G$18)^($G$20*EXP(-(A4/$G$22)))))</f>
        <v>33.094819853299526</v>
      </c>
      <c r="E4" s="6"/>
      <c r="F4" s="6" t="s">
        <v>7</v>
      </c>
      <c r="I4" s="7">
        <f>SLOPE(E4:E12,A4:A12)*1000</f>
        <v>-17.082467107253034</v>
      </c>
    </row>
    <row r="5" spans="1:9" ht="15.75">
      <c r="A5" s="3">
        <v>50.8</v>
      </c>
      <c r="B5" s="3">
        <v>8.1</v>
      </c>
      <c r="C5" s="1">
        <f>(A5-$A$3)/2/3*(1/($G$18*(0.6/$G$18)^$G$20)+4/($G$18*(0.6/$G$18)^($G$20*EXP(-((A5+$A$3)/2)/$G$22)))+1/($G$18*(0.6/$G$18)^($G$20*EXP(-(A5/$G$22)))))</f>
        <v>51.729110116832295</v>
      </c>
      <c r="E5" s="6">
        <f>1000*1/SLOPE(C4:C5,B4:B5)</f>
        <v>150.26061955681757</v>
      </c>
      <c r="F5" s="8">
        <f>CORREL(C3:C11,B3:B11)</f>
        <v>0.9954291282076041</v>
      </c>
      <c r="I5" s="7"/>
    </row>
    <row r="6" spans="1:5" ht="15.75">
      <c r="A6" s="3">
        <v>69.8</v>
      </c>
      <c r="B6" s="3">
        <v>9.6</v>
      </c>
      <c r="C6" s="1">
        <f>(A6-$A$3)/2/3*(1/($G$18*(0.6/$G$18)^$G$20)+4/($G$18*(0.6/$G$18)^($G$20*EXP(-((A6+$A$3)/2)/$G$22)))+1/($G$18*(0.6/$G$18)^($G$20*EXP(-(A6/$G$22)))))</f>
        <v>70.1206993482227</v>
      </c>
      <c r="E6" s="6">
        <f>1000*1/SLOPE(C5:C6,B5:B6)</f>
        <v>81.55902032869598</v>
      </c>
    </row>
    <row r="7" spans="1:6" ht="15.75">
      <c r="A7" s="3">
        <v>88.8</v>
      </c>
      <c r="B7" s="3">
        <v>11.8</v>
      </c>
      <c r="C7" s="1">
        <f>(A7-$A$3)/2/3*(1/($G$18*(0.6/$G$18)^$G$20)+4/($G$18*(0.6/$G$18)^($G$20*EXP(-((A7+$A$3)/2)/$G$22)))+1/($G$18*(0.6/$G$18)^($G$20*EXP(-(A7/$G$22)))))</f>
        <v>88.44651616234403</v>
      </c>
      <c r="E7" s="6">
        <f>1000*1/SLOPE(C6:C7,B6:B7)</f>
        <v>120.04921921432515</v>
      </c>
      <c r="F7" s="9"/>
    </row>
    <row r="8" spans="1:6" ht="15.75">
      <c r="A8" s="3">
        <v>107.8</v>
      </c>
      <c r="B8" s="3">
        <v>14.3</v>
      </c>
      <c r="C8" s="1">
        <f>(A8-$A$3)/2/3*(1/($G$18*(0.6/$G$18)^$G$20)+4/($G$18*(0.6/$G$18)^($G$20*EXP(-((A8+$A$3)/2)/$G$22)))+1/($G$18*(0.6/$G$18)^($G$20*EXP(-(A8/$G$22)))))</f>
        <v>106.78186271111016</v>
      </c>
      <c r="E8" s="6">
        <f>1000*1/SLOPE(C7:C8,B7:B8)</f>
        <v>136.34866367814848</v>
      </c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107.75007496707957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0.9965166281552313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3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3"/>
      <c r="D16" s="2">
        <f aca="true" t="shared" si="0" ref="D16:D22">$G$18^(1-$G$20*EXP(-A16/$G$22))*0.6^($G$20*EXP(-A16/$G$22))</f>
        <v>0.8927056119449274</v>
      </c>
      <c r="E16" s="1">
        <v>0</v>
      </c>
    </row>
    <row r="17" spans="1:7" ht="15.75">
      <c r="A17" s="1">
        <v>0.25</v>
      </c>
      <c r="B17" s="1">
        <v>0.808</v>
      </c>
      <c r="C17" s="1">
        <f aca="true" t="shared" si="1" ref="C17:C22">B17*(1+($I$28+$I$29*A17)/(1282900)+($I$30+A17*$I$31-$I$32)/400)</f>
        <v>0.7827613720613424</v>
      </c>
      <c r="D17" s="2">
        <f t="shared" si="0"/>
        <v>0.894273197548127</v>
      </c>
      <c r="E17" s="1">
        <f aca="true" t="shared" si="2" ref="E17:E22">E16+(A17-A16)/D17</f>
        <v>0.27955662842790924</v>
      </c>
      <c r="G17" s="3" t="s">
        <v>14</v>
      </c>
    </row>
    <row r="18" spans="1:7" ht="15.75">
      <c r="A18" s="1">
        <v>1.25</v>
      </c>
      <c r="B18" s="1">
        <v>0.873</v>
      </c>
      <c r="C18" s="1">
        <f t="shared" si="1"/>
        <v>0.845967426312754</v>
      </c>
      <c r="D18" s="2">
        <f t="shared" si="0"/>
        <v>0.9004021572408707</v>
      </c>
      <c r="E18" s="1">
        <f t="shared" si="2"/>
        <v>1.3901714708715678</v>
      </c>
      <c r="G18" s="3">
        <v>1.05</v>
      </c>
    </row>
    <row r="19" spans="1:7" ht="15.75">
      <c r="A19" s="1">
        <v>2</v>
      </c>
      <c r="B19" s="1">
        <v>0.963</v>
      </c>
      <c r="C19" s="1">
        <f t="shared" si="1"/>
        <v>0.9333761326432903</v>
      </c>
      <c r="D19" s="2">
        <f t="shared" si="0"/>
        <v>0.9048532285224345</v>
      </c>
      <c r="E19" s="1">
        <f t="shared" si="2"/>
        <v>2.2190351764525276</v>
      </c>
      <c r="G19" s="3" t="s">
        <v>21</v>
      </c>
    </row>
    <row r="20" spans="1:7" ht="15.75">
      <c r="A20" s="1">
        <v>2.82</v>
      </c>
      <c r="B20" s="1">
        <v>0.98</v>
      </c>
      <c r="C20" s="1">
        <f t="shared" si="1"/>
        <v>0.9500707749687488</v>
      </c>
      <c r="D20" s="2">
        <f t="shared" si="0"/>
        <v>0.9095803914456314</v>
      </c>
      <c r="E20" s="1">
        <f t="shared" si="2"/>
        <v>3.1205497734160152</v>
      </c>
      <c r="G20" s="3">
        <v>0.29</v>
      </c>
    </row>
    <row r="21" spans="1:7" ht="15.75">
      <c r="A21" s="1">
        <v>5.55</v>
      </c>
      <c r="B21" s="1">
        <v>0.962</v>
      </c>
      <c r="C21" s="1">
        <f t="shared" si="1"/>
        <v>0.9333316295378967</v>
      </c>
      <c r="D21" s="2">
        <f t="shared" si="0"/>
        <v>0.9243133441499564</v>
      </c>
      <c r="E21" s="1">
        <f t="shared" si="2"/>
        <v>6.074093630895041</v>
      </c>
      <c r="G21" s="3" t="s">
        <v>22</v>
      </c>
    </row>
    <row r="22" spans="1:7" ht="15.75">
      <c r="A22" s="1">
        <v>7.55</v>
      </c>
      <c r="B22" s="1">
        <v>1.054</v>
      </c>
      <c r="C22" s="1">
        <f t="shared" si="1"/>
        <v>1.0231607564245466</v>
      </c>
      <c r="D22" s="2">
        <f t="shared" si="0"/>
        <v>0.9341800999121829</v>
      </c>
      <c r="E22" s="1">
        <f t="shared" si="2"/>
        <v>8.215008429003039</v>
      </c>
      <c r="G22" s="3">
        <v>23</v>
      </c>
    </row>
    <row r="23" spans="1:5" ht="15.75">
      <c r="A23" s="1">
        <v>9.55</v>
      </c>
      <c r="B23" s="1">
        <v>0.952</v>
      </c>
      <c r="C23" s="1">
        <f aca="true" t="shared" si="3" ref="C23:C54">B23*(1+($I$28+$I$29*A23)/(1282900)+($I$30+A23*$I$31-$I$32)/400)</f>
        <v>0.9246607611555483</v>
      </c>
      <c r="D23" s="2">
        <f aca="true" t="shared" si="4" ref="D23:D54">$G$18^(1-$G$20*EXP(-A23/$G$22))*0.6^($G$20*EXP(-A23/$G$22))</f>
        <v>0.9433176270166452</v>
      </c>
      <c r="E23" s="1">
        <f aca="true" t="shared" si="5" ref="E23:E54">E22+(A23-A22)/D23</f>
        <v>10.335185072288333</v>
      </c>
    </row>
    <row r="24" spans="1:5" ht="15.75">
      <c r="A24" s="1">
        <v>15.05</v>
      </c>
      <c r="B24" s="1">
        <v>0.974</v>
      </c>
      <c r="C24" s="1">
        <f t="shared" si="3"/>
        <v>0.9474795311538261</v>
      </c>
      <c r="D24" s="2">
        <f t="shared" si="4"/>
        <v>0.9650606347715576</v>
      </c>
      <c r="E24" s="1">
        <f t="shared" si="5"/>
        <v>16.03430883905758</v>
      </c>
    </row>
    <row r="25" spans="1:5" ht="15.75">
      <c r="A25" s="1">
        <v>17.05</v>
      </c>
      <c r="B25" s="1">
        <v>1.032</v>
      </c>
      <c r="C25" s="1">
        <f t="shared" si="3"/>
        <v>1.0044591698480476</v>
      </c>
      <c r="D25" s="2">
        <f t="shared" si="4"/>
        <v>0.9718643469927756</v>
      </c>
      <c r="E25" s="1">
        <f t="shared" si="5"/>
        <v>18.09220920981258</v>
      </c>
    </row>
    <row r="26" spans="1:7" ht="15.75">
      <c r="A26" s="1">
        <v>19.05</v>
      </c>
      <c r="B26" s="1">
        <v>1.132</v>
      </c>
      <c r="C26" s="1">
        <f t="shared" si="3"/>
        <v>1.1024035267332397</v>
      </c>
      <c r="D26" s="2">
        <f t="shared" si="4"/>
        <v>0.9781435576720114</v>
      </c>
      <c r="E26" s="1">
        <f t="shared" si="5"/>
        <v>20.136898851034584</v>
      </c>
      <c r="G26" s="17" t="s">
        <v>15</v>
      </c>
    </row>
    <row r="27" spans="1:5" ht="15.75">
      <c r="A27" s="1">
        <v>24.55</v>
      </c>
      <c r="B27" s="1">
        <v>0.989</v>
      </c>
      <c r="C27" s="1">
        <f t="shared" si="3"/>
        <v>0.9646152021707635</v>
      </c>
      <c r="D27" s="2">
        <f t="shared" si="4"/>
        <v>0.9930029871662875</v>
      </c>
      <c r="E27" s="1">
        <f t="shared" si="5"/>
        <v>25.675653589019046</v>
      </c>
    </row>
    <row r="28" spans="1:9" ht="15.75">
      <c r="A28" s="1">
        <v>26.55</v>
      </c>
      <c r="B28" s="1">
        <v>1.002</v>
      </c>
      <c r="C28" s="1">
        <f t="shared" si="3"/>
        <v>0.9778373136191875</v>
      </c>
      <c r="D28" s="2">
        <f t="shared" si="4"/>
        <v>0.9976293820381897</v>
      </c>
      <c r="E28" s="1">
        <f t="shared" si="5"/>
        <v>27.680406091309962</v>
      </c>
      <c r="G28" s="3" t="s">
        <v>16</v>
      </c>
      <c r="I28" s="1">
        <v>2022</v>
      </c>
    </row>
    <row r="29" spans="1:9" ht="15.75">
      <c r="A29" s="1">
        <v>28.55</v>
      </c>
      <c r="B29" s="1">
        <v>1.092</v>
      </c>
      <c r="C29" s="1">
        <f t="shared" si="3"/>
        <v>1.0662583921640068</v>
      </c>
      <c r="D29" s="2">
        <f t="shared" si="4"/>
        <v>1.0018894106272374</v>
      </c>
      <c r="E29" s="1">
        <f t="shared" si="5"/>
        <v>29.676634396336052</v>
      </c>
      <c r="G29" s="3" t="s">
        <v>17</v>
      </c>
      <c r="I29" s="1">
        <v>1.8</v>
      </c>
    </row>
    <row r="30" spans="1:9" ht="15.75">
      <c r="A30" s="1">
        <v>30.55</v>
      </c>
      <c r="B30" s="1">
        <v>0.998</v>
      </c>
      <c r="C30" s="1">
        <f t="shared" si="3"/>
        <v>0.9750147182573206</v>
      </c>
      <c r="D30" s="2">
        <f t="shared" si="4"/>
        <v>1.0058106307140762</v>
      </c>
      <c r="E30" s="1">
        <f t="shared" si="5"/>
        <v>31.66508027165962</v>
      </c>
      <c r="G30" s="3" t="s">
        <v>18</v>
      </c>
      <c r="I30" s="1">
        <f>G3</f>
        <v>1.848105263157894</v>
      </c>
    </row>
    <row r="31" spans="1:9" ht="15.75">
      <c r="A31" s="1">
        <v>34.05</v>
      </c>
      <c r="B31" s="1">
        <v>0.943</v>
      </c>
      <c r="C31" s="1">
        <f t="shared" si="3"/>
        <v>0.9221751458435139</v>
      </c>
      <c r="D31" s="2">
        <f t="shared" si="4"/>
        <v>1.011933873146352</v>
      </c>
      <c r="E31" s="1">
        <f t="shared" si="5"/>
        <v>35.12380429788243</v>
      </c>
      <c r="G31" s="3" t="s">
        <v>19</v>
      </c>
      <c r="I31" s="1">
        <f>F9/1000</f>
        <v>0.10775007496707957</v>
      </c>
    </row>
    <row r="32" spans="1:9" ht="15.75">
      <c r="A32" s="1">
        <v>36.05</v>
      </c>
      <c r="B32" s="1">
        <v>0.954</v>
      </c>
      <c r="C32" s="1">
        <f t="shared" si="3"/>
        <v>0.9334488709351016</v>
      </c>
      <c r="D32" s="2">
        <f t="shared" si="4"/>
        <v>1.015050752750561</v>
      </c>
      <c r="E32" s="1">
        <f t="shared" si="5"/>
        <v>37.0941491250553</v>
      </c>
      <c r="G32" s="3" t="s">
        <v>20</v>
      </c>
      <c r="I32" s="1">
        <v>15</v>
      </c>
    </row>
    <row r="33" spans="1:5" ht="15.75">
      <c r="A33" s="1">
        <v>38.05</v>
      </c>
      <c r="B33" s="1">
        <v>1.075</v>
      </c>
      <c r="C33" s="1">
        <f t="shared" si="3"/>
        <v>1.05242445444593</v>
      </c>
      <c r="D33" s="2">
        <f t="shared" si="4"/>
        <v>1.0179164827418707</v>
      </c>
      <c r="E33" s="1">
        <f t="shared" si="5"/>
        <v>39.05894686033981</v>
      </c>
    </row>
    <row r="34" spans="1:5" ht="15.75">
      <c r="A34" s="1">
        <v>40.05</v>
      </c>
      <c r="B34" s="1">
        <v>0.975</v>
      </c>
      <c r="C34" s="1">
        <f t="shared" si="3"/>
        <v>0.9550525227993859</v>
      </c>
      <c r="D34" s="2">
        <f t="shared" si="4"/>
        <v>1.0205506534254392</v>
      </c>
      <c r="E34" s="1">
        <f t="shared" si="5"/>
        <v>41.01867320345377</v>
      </c>
    </row>
    <row r="35" spans="1:5" ht="15.75">
      <c r="A35" s="1">
        <v>43.55</v>
      </c>
      <c r="B35" s="1">
        <v>1.066</v>
      </c>
      <c r="C35" s="1">
        <f t="shared" si="3"/>
        <v>1.0452010319434408</v>
      </c>
      <c r="D35" s="2">
        <f t="shared" si="4"/>
        <v>1.024657145298718</v>
      </c>
      <c r="E35" s="1">
        <f t="shared" si="5"/>
        <v>44.43444990111165</v>
      </c>
    </row>
    <row r="36" spans="1:5" ht="15.75">
      <c r="A36" s="1">
        <v>45.55</v>
      </c>
      <c r="B36" s="1">
        <v>0.985</v>
      </c>
      <c r="C36" s="1">
        <f t="shared" si="3"/>
        <v>0.9663148745055179</v>
      </c>
      <c r="D36" s="2">
        <f t="shared" si="4"/>
        <v>1.0267442195570144</v>
      </c>
      <c r="E36" s="1">
        <f t="shared" si="5"/>
        <v>46.382354707298816</v>
      </c>
    </row>
    <row r="37" spans="1:5" ht="15.75">
      <c r="A37" s="1">
        <v>47.6</v>
      </c>
      <c r="B37" s="1">
        <v>1.069</v>
      </c>
      <c r="C37" s="1">
        <f t="shared" si="3"/>
        <v>1.0493148191938602</v>
      </c>
      <c r="D37" s="2">
        <f t="shared" si="4"/>
        <v>1.0287070756680103</v>
      </c>
      <c r="E37" s="1">
        <f t="shared" si="5"/>
        <v>48.375147455097114</v>
      </c>
    </row>
    <row r="38" spans="1:5" ht="15.75">
      <c r="A38" s="1">
        <v>49.6</v>
      </c>
      <c r="B38" s="1">
        <v>1.105</v>
      </c>
      <c r="C38" s="1">
        <f t="shared" si="3"/>
        <v>1.0852503144409156</v>
      </c>
      <c r="D38" s="2">
        <f t="shared" si="4"/>
        <v>1.0304638100515053</v>
      </c>
      <c r="E38" s="1">
        <f t="shared" si="5"/>
        <v>50.31602105055122</v>
      </c>
    </row>
    <row r="39" spans="1:5" ht="15.75">
      <c r="A39" s="1">
        <v>53.05</v>
      </c>
      <c r="B39" s="1">
        <v>1.056</v>
      </c>
      <c r="C39" s="1">
        <f t="shared" si="3"/>
        <v>1.038112591704261</v>
      </c>
      <c r="D39" s="2">
        <f t="shared" si="4"/>
        <v>1.0331631007106676</v>
      </c>
      <c r="E39" s="1">
        <f t="shared" si="5"/>
        <v>53.65528084179511</v>
      </c>
    </row>
    <row r="40" spans="1:5" ht="15.75">
      <c r="A40" s="1">
        <v>55.05</v>
      </c>
      <c r="B40" s="1">
        <v>1.061</v>
      </c>
      <c r="C40" s="1">
        <f t="shared" si="3"/>
        <v>1.0436024890009103</v>
      </c>
      <c r="D40" s="2">
        <f t="shared" si="4"/>
        <v>1.0345549626656048</v>
      </c>
      <c r="E40" s="1">
        <f t="shared" si="5"/>
        <v>55.58847924320904</v>
      </c>
    </row>
    <row r="41" spans="1:5" ht="15.75">
      <c r="A41" s="1">
        <v>57.05</v>
      </c>
      <c r="B41" s="1">
        <v>0.988</v>
      </c>
      <c r="C41" s="1">
        <f t="shared" si="3"/>
        <v>0.9723345480678977</v>
      </c>
      <c r="D41" s="2">
        <f t="shared" si="4"/>
        <v>1.0358325534060655</v>
      </c>
      <c r="E41" s="1">
        <f t="shared" si="5"/>
        <v>57.51929324729061</v>
      </c>
    </row>
    <row r="42" spans="1:5" ht="15.75">
      <c r="A42" s="1">
        <v>59.05</v>
      </c>
      <c r="B42" s="1">
        <v>0.957</v>
      </c>
      <c r="C42" s="1">
        <f t="shared" si="3"/>
        <v>0.9423443449927792</v>
      </c>
      <c r="D42" s="2">
        <f t="shared" si="4"/>
        <v>1.037005128543721</v>
      </c>
      <c r="E42" s="1">
        <f t="shared" si="5"/>
        <v>59.44792401771759</v>
      </c>
    </row>
    <row r="43" spans="1:5" ht="15.75">
      <c r="A43" s="1">
        <v>62.55</v>
      </c>
      <c r="B43" s="1">
        <v>1.07</v>
      </c>
      <c r="C43" s="1">
        <f t="shared" si="3"/>
        <v>1.0546279090321857</v>
      </c>
      <c r="D43" s="2">
        <f t="shared" si="4"/>
        <v>1.0388297038283905</v>
      </c>
      <c r="E43" s="1">
        <f t="shared" si="5"/>
        <v>62.81709991546241</v>
      </c>
    </row>
    <row r="44" spans="1:5" ht="15.75">
      <c r="A44" s="1">
        <v>64.55</v>
      </c>
      <c r="B44" s="1">
        <v>1.067</v>
      </c>
      <c r="C44" s="1">
        <f t="shared" si="3"/>
        <v>1.0522488491564759</v>
      </c>
      <c r="D44" s="2">
        <f t="shared" si="4"/>
        <v>1.0397554463151828</v>
      </c>
      <c r="E44" s="1">
        <f t="shared" si="5"/>
        <v>64.7406291521573</v>
      </c>
    </row>
    <row r="45" spans="1:5" ht="15.75">
      <c r="A45" s="1">
        <v>66.55</v>
      </c>
      <c r="B45" s="1">
        <v>1.059</v>
      </c>
      <c r="C45" s="1">
        <f t="shared" si="3"/>
        <v>1.0449329565772754</v>
      </c>
      <c r="D45" s="2">
        <f t="shared" si="4"/>
        <v>1.040604814896566</v>
      </c>
      <c r="E45" s="1">
        <f t="shared" si="5"/>
        <v>66.66258835450714</v>
      </c>
    </row>
    <row r="46" spans="1:5" ht="15.75">
      <c r="A46" s="1">
        <v>68.55</v>
      </c>
      <c r="B46" s="1">
        <v>1.072</v>
      </c>
      <c r="C46" s="1">
        <f t="shared" si="3"/>
        <v>1.0583408219110881</v>
      </c>
      <c r="D46" s="2">
        <f t="shared" si="4"/>
        <v>1.0413840550310052</v>
      </c>
      <c r="E46" s="1">
        <f t="shared" si="5"/>
        <v>68.5831094056389</v>
      </c>
    </row>
    <row r="47" spans="1:5" ht="15.75">
      <c r="A47" s="1">
        <v>72.05</v>
      </c>
      <c r="B47" s="1">
        <v>0.964</v>
      </c>
      <c r="C47" s="1">
        <f t="shared" si="3"/>
        <v>0.9526305389809281</v>
      </c>
      <c r="D47" s="2">
        <f t="shared" si="4"/>
        <v>1.0425959922099035</v>
      </c>
      <c r="E47" s="1">
        <f t="shared" si="5"/>
        <v>71.9401144451282</v>
      </c>
    </row>
    <row r="48" spans="1:5" ht="15.75">
      <c r="A48" s="1">
        <v>74.05</v>
      </c>
      <c r="B48" s="1">
        <v>1.051</v>
      </c>
      <c r="C48" s="1">
        <f t="shared" si="3"/>
        <v>1.039173632817548</v>
      </c>
      <c r="D48" s="2">
        <f t="shared" si="4"/>
        <v>1.0432106224570639</v>
      </c>
      <c r="E48" s="1">
        <f t="shared" si="5"/>
        <v>73.85727283763903</v>
      </c>
    </row>
    <row r="49" spans="1:5" ht="15.75">
      <c r="A49" s="1">
        <v>76.05</v>
      </c>
      <c r="B49" s="1">
        <v>1.113</v>
      </c>
      <c r="C49" s="1">
        <f t="shared" si="3"/>
        <v>1.1010787308298047</v>
      </c>
      <c r="D49" s="2">
        <f t="shared" si="4"/>
        <v>1.0437743827468133</v>
      </c>
      <c r="E49" s="1">
        <f t="shared" si="5"/>
        <v>75.77339574030768</v>
      </c>
    </row>
    <row r="50" spans="1:5" ht="15.75">
      <c r="A50" s="1">
        <v>83.55</v>
      </c>
      <c r="B50" s="1">
        <v>1.011</v>
      </c>
      <c r="C50" s="1">
        <f t="shared" si="3"/>
        <v>1.0022244222094485</v>
      </c>
      <c r="D50" s="2">
        <f t="shared" si="4"/>
        <v>1.0455029919220191</v>
      </c>
      <c r="E50" s="1">
        <f t="shared" si="5"/>
        <v>82.94697635934756</v>
      </c>
    </row>
    <row r="51" spans="1:5" ht="15.75">
      <c r="A51" s="1">
        <v>110.05</v>
      </c>
      <c r="B51" s="1">
        <v>1.026</v>
      </c>
      <c r="C51" s="1">
        <f t="shared" si="3"/>
        <v>1.0244564108312064</v>
      </c>
      <c r="D51" s="2">
        <f t="shared" si="4"/>
        <v>1.048577087689023</v>
      </c>
      <c r="E51" s="1">
        <f t="shared" si="5"/>
        <v>108.21931952908417</v>
      </c>
    </row>
    <row r="52" spans="1:5" ht="15.75">
      <c r="A52" s="1">
        <v>112.05</v>
      </c>
      <c r="B52" s="1">
        <v>1.165</v>
      </c>
      <c r="C52" s="1">
        <f t="shared" si="3"/>
        <v>1.163878202444213</v>
      </c>
      <c r="D52" s="2">
        <f t="shared" si="4"/>
        <v>1.0486955185185867</v>
      </c>
      <c r="E52" s="1">
        <f t="shared" si="5"/>
        <v>110.12645078375498</v>
      </c>
    </row>
    <row r="53" spans="1:5" ht="15.75">
      <c r="A53" s="1">
        <v>114.05</v>
      </c>
      <c r="B53" s="1">
        <v>1.092</v>
      </c>
      <c r="C53" s="1">
        <f t="shared" si="3"/>
        <v>1.0915398750550154</v>
      </c>
      <c r="D53" s="2">
        <f t="shared" si="4"/>
        <v>1.0488040978191295</v>
      </c>
      <c r="E53" s="1">
        <f t="shared" si="5"/>
        <v>112.03338459928713</v>
      </c>
    </row>
    <row r="54" spans="1:5" ht="15.75">
      <c r="A54" s="1">
        <v>116.05</v>
      </c>
      <c r="B54" s="1">
        <v>1.036</v>
      </c>
      <c r="C54" s="1">
        <f t="shared" si="3"/>
        <v>1.0361245237578276</v>
      </c>
      <c r="D54" s="2">
        <f t="shared" si="4"/>
        <v>1.0489036441811583</v>
      </c>
      <c r="E54" s="1">
        <f t="shared" si="5"/>
        <v>113.9401374369716</v>
      </c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3</v>
      </c>
      <c r="C3" s="1">
        <v>0</v>
      </c>
      <c r="F3" s="5">
        <f>1000*1/SLOPE(C3:C12,B3:B12)</f>
        <v>73.26020583942324</v>
      </c>
      <c r="G3" s="1">
        <f>INTERCEPT(B4:B12,A4:A12)</f>
        <v>3.732315789473663</v>
      </c>
    </row>
    <row r="4" spans="1:9" ht="15.75">
      <c r="A4" s="3">
        <v>37.3</v>
      </c>
      <c r="B4" s="3">
        <v>6.5</v>
      </c>
      <c r="C4" s="1">
        <f>A4/$G$18</f>
        <v>41.98310521436916</v>
      </c>
      <c r="E4" s="6">
        <f>1000*1/SLOPE(C3:C4,B3:B4)</f>
        <v>83.366868223032</v>
      </c>
      <c r="F4" s="6" t="s">
        <v>7</v>
      </c>
      <c r="I4" s="7">
        <f>SLOPE(E4:E12,A4:A12)*1000</f>
        <v>-381.10568330527394</v>
      </c>
    </row>
    <row r="5" spans="1:9" ht="15.75">
      <c r="A5" s="3">
        <v>56.3</v>
      </c>
      <c r="B5" s="3">
        <v>7.9</v>
      </c>
      <c r="C5" s="1">
        <f>A5/$G$18</f>
        <v>63.36860116806927</v>
      </c>
      <c r="E5" s="6">
        <f>1000*1/SLOPE(C4:C5,B4:B5)</f>
        <v>65.46493020461241</v>
      </c>
      <c r="F5" s="8">
        <f>CORREL(C3:C11,B3:B11)</f>
        <v>0.9975426995951295</v>
      </c>
      <c r="I5" s="7"/>
    </row>
    <row r="6" spans="1:5" ht="15.75">
      <c r="A6" s="3">
        <v>75.3</v>
      </c>
      <c r="B6" s="3">
        <v>9.5</v>
      </c>
      <c r="C6" s="1">
        <f>A6/$G$18</f>
        <v>84.75409712176938</v>
      </c>
      <c r="E6" s="6">
        <f>1000*1/SLOPE(C5:C6,B5:B6)</f>
        <v>74.81706309098699</v>
      </c>
    </row>
    <row r="7" spans="1:6" ht="15.75">
      <c r="A7" s="3">
        <v>94.3</v>
      </c>
      <c r="B7" s="3">
        <v>10.7</v>
      </c>
      <c r="C7" s="1">
        <f>A7/$G$18</f>
        <v>106.13959307546949</v>
      </c>
      <c r="E7" s="6">
        <f>1000*1/SLOPE(C6:C7,B6:B7)</f>
        <v>56.11279731823985</v>
      </c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82.05345063461438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0.9975426995951295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0.8884526242054549</v>
      </c>
      <c r="E16" s="1">
        <v>0</v>
      </c>
    </row>
    <row r="17" spans="1:7" ht="15.75">
      <c r="A17" s="1">
        <v>2.25</v>
      </c>
      <c r="B17" s="1">
        <v>0.871</v>
      </c>
      <c r="C17" s="1">
        <f>B17*(1+($I$28+$I$29*A17)/(1282900)+($I$30+A17*$I$31-$I$32)/400)</f>
        <v>0.8480724428560168</v>
      </c>
      <c r="D17" s="2">
        <f>$G$18</f>
        <v>0.8884526242054549</v>
      </c>
      <c r="E17" s="1">
        <f>E16+(A17-A16)/D17</f>
        <v>2.5324929418855393</v>
      </c>
      <c r="G17" s="3" t="s">
        <v>14</v>
      </c>
    </row>
    <row r="18" spans="1:7" ht="15.75">
      <c r="A18" s="1">
        <v>4.25</v>
      </c>
      <c r="B18" s="1">
        <v>0.921</v>
      </c>
      <c r="C18" s="1">
        <f aca="true" t="shared" si="0" ref="C18:C48">B18*(1+($I$28+$I$29*A18)/(1282900)+($I$30+A18*$I$31-$I$32)/400)</f>
        <v>0.8971367205862303</v>
      </c>
      <c r="D18" s="2">
        <f aca="true" t="shared" si="1" ref="D18:D48">$G$18</f>
        <v>0.8884526242054549</v>
      </c>
      <c r="E18" s="1">
        <f aca="true" t="shared" si="2" ref="E18:E48">E17+(A18-A17)/D18</f>
        <v>4.78359777911713</v>
      </c>
      <c r="G18" s="1">
        <f>AVERAGE(C16:C990)</f>
        <v>0.8884526242054549</v>
      </c>
    </row>
    <row r="19" spans="1:5" ht="15.75">
      <c r="A19" s="1">
        <v>6.25</v>
      </c>
      <c r="B19" s="1">
        <v>0.981</v>
      </c>
      <c r="C19" s="1">
        <f t="shared" si="0"/>
        <v>0.9559873345504948</v>
      </c>
      <c r="D19" s="2">
        <f t="shared" si="1"/>
        <v>0.8884526242054549</v>
      </c>
      <c r="E19" s="1">
        <f t="shared" si="2"/>
        <v>7.034702616348721</v>
      </c>
    </row>
    <row r="20" spans="1:7" ht="15.75">
      <c r="A20" s="1">
        <v>8.25</v>
      </c>
      <c r="B20" s="1">
        <v>0.83</v>
      </c>
      <c r="C20" s="1">
        <f t="shared" si="0"/>
        <v>0.8091802491618084</v>
      </c>
      <c r="D20" s="2">
        <f t="shared" si="1"/>
        <v>0.8884526242054549</v>
      </c>
      <c r="E20" s="1">
        <f t="shared" si="2"/>
        <v>9.285807453580311</v>
      </c>
      <c r="G20" s="16"/>
    </row>
    <row r="21" spans="1:5" ht="15.75">
      <c r="A21" s="1">
        <v>11.05</v>
      </c>
      <c r="B21" s="1">
        <v>0.928</v>
      </c>
      <c r="C21" s="1">
        <f t="shared" si="0"/>
        <v>0.9052586784761154</v>
      </c>
      <c r="D21" s="2">
        <f t="shared" si="1"/>
        <v>0.8884526242054549</v>
      </c>
      <c r="E21" s="1">
        <f t="shared" si="2"/>
        <v>12.437354225704539</v>
      </c>
    </row>
    <row r="22" spans="1:5" ht="15.75">
      <c r="A22" s="1">
        <v>13.05</v>
      </c>
      <c r="B22" s="1">
        <v>1.057</v>
      </c>
      <c r="C22" s="1">
        <f t="shared" si="0"/>
        <v>1.0315340573174707</v>
      </c>
      <c r="D22" s="2">
        <f t="shared" si="1"/>
        <v>0.8884526242054549</v>
      </c>
      <c r="E22" s="1">
        <f t="shared" si="2"/>
        <v>14.68845906293613</v>
      </c>
    </row>
    <row r="23" spans="1:5" ht="15.75">
      <c r="A23" s="1">
        <v>15.05</v>
      </c>
      <c r="B23" s="1">
        <v>0.885</v>
      </c>
      <c r="C23" s="1">
        <f t="shared" si="0"/>
        <v>0.864043564965394</v>
      </c>
      <c r="D23" s="2">
        <f t="shared" si="1"/>
        <v>0.8884526242054549</v>
      </c>
      <c r="E23" s="1">
        <f t="shared" si="2"/>
        <v>16.93956390016772</v>
      </c>
    </row>
    <row r="24" spans="1:5" ht="15.75">
      <c r="A24" s="1">
        <v>17.05</v>
      </c>
      <c r="B24" s="1">
        <v>0.799</v>
      </c>
      <c r="C24" s="1">
        <f t="shared" si="0"/>
        <v>0.7804100551428405</v>
      </c>
      <c r="D24" s="2">
        <f t="shared" si="1"/>
        <v>0.8884526242054549</v>
      </c>
      <c r="E24" s="1">
        <f t="shared" si="2"/>
        <v>19.19066873739931</v>
      </c>
    </row>
    <row r="25" spans="1:5" ht="15.75">
      <c r="A25" s="1">
        <v>20.55</v>
      </c>
      <c r="B25" s="1">
        <v>1.083</v>
      </c>
      <c r="C25" s="1">
        <f t="shared" si="0"/>
        <v>1.058585242458837</v>
      </c>
      <c r="D25" s="2">
        <f t="shared" si="1"/>
        <v>0.8884526242054549</v>
      </c>
      <c r="E25" s="1">
        <f t="shared" si="2"/>
        <v>23.130102202554593</v>
      </c>
    </row>
    <row r="26" spans="1:7" ht="15.75">
      <c r="A26" s="1">
        <v>22.55</v>
      </c>
      <c r="B26" s="1">
        <v>1.041</v>
      </c>
      <c r="C26" s="1">
        <f t="shared" si="0"/>
        <v>1.017962084565987</v>
      </c>
      <c r="D26" s="2">
        <f t="shared" si="1"/>
        <v>0.8884526242054549</v>
      </c>
      <c r="E26" s="1">
        <f t="shared" si="2"/>
        <v>25.381207039786183</v>
      </c>
      <c r="G26" s="17" t="s">
        <v>15</v>
      </c>
    </row>
    <row r="27" spans="1:5" ht="15.75">
      <c r="A27" s="1">
        <v>24.55</v>
      </c>
      <c r="B27" s="1">
        <v>0.907</v>
      </c>
      <c r="C27" s="1">
        <f t="shared" si="0"/>
        <v>0.8873022374941726</v>
      </c>
      <c r="D27" s="2">
        <f t="shared" si="1"/>
        <v>0.8884526242054549</v>
      </c>
      <c r="E27" s="1">
        <f t="shared" si="2"/>
        <v>27.632311877017774</v>
      </c>
    </row>
    <row r="28" spans="1:9" ht="15.75">
      <c r="A28" s="1">
        <v>26.55</v>
      </c>
      <c r="B28" s="1">
        <v>0.948</v>
      </c>
      <c r="C28" s="1">
        <f t="shared" si="0"/>
        <v>0.9278034140248891</v>
      </c>
      <c r="D28" s="2">
        <f t="shared" si="1"/>
        <v>0.8884526242054549</v>
      </c>
      <c r="E28" s="1">
        <f t="shared" si="2"/>
        <v>29.883416714249364</v>
      </c>
      <c r="G28" s="3" t="s">
        <v>16</v>
      </c>
      <c r="I28" s="1">
        <v>1772</v>
      </c>
    </row>
    <row r="29" spans="1:9" ht="15.75">
      <c r="A29" s="1">
        <v>30.05</v>
      </c>
      <c r="B29" s="1">
        <v>1.008</v>
      </c>
      <c r="C29" s="1">
        <f t="shared" si="0"/>
        <v>0.9872538105594298</v>
      </c>
      <c r="D29" s="2">
        <f t="shared" si="1"/>
        <v>0.8884526242054549</v>
      </c>
      <c r="E29" s="1">
        <f t="shared" si="2"/>
        <v>33.82285017940465</v>
      </c>
      <c r="G29" s="3" t="s">
        <v>17</v>
      </c>
      <c r="I29" s="1">
        <v>1.8</v>
      </c>
    </row>
    <row r="30" spans="1:9" ht="15.75">
      <c r="A30" s="1">
        <v>32.05</v>
      </c>
      <c r="B30" s="1">
        <v>0.967</v>
      </c>
      <c r="C30" s="1">
        <f t="shared" si="0"/>
        <v>0.9474970955557651</v>
      </c>
      <c r="D30" s="2">
        <f t="shared" si="1"/>
        <v>0.8884526242054549</v>
      </c>
      <c r="E30" s="1">
        <f t="shared" si="2"/>
        <v>36.07395501663623</v>
      </c>
      <c r="G30" s="3" t="s">
        <v>18</v>
      </c>
      <c r="I30" s="1">
        <f>G3</f>
        <v>3.732315789473663</v>
      </c>
    </row>
    <row r="31" spans="1:9" ht="15.75">
      <c r="A31" s="1">
        <v>36.05</v>
      </c>
      <c r="B31" s="1">
        <v>0.928</v>
      </c>
      <c r="C31" s="1">
        <f t="shared" si="0"/>
        <v>0.9100503298639948</v>
      </c>
      <c r="D31" s="2">
        <f t="shared" si="1"/>
        <v>0.8884526242054549</v>
      </c>
      <c r="E31" s="1">
        <f t="shared" si="2"/>
        <v>40.576164691099414</v>
      </c>
      <c r="G31" s="3" t="s">
        <v>19</v>
      </c>
      <c r="I31" s="1">
        <f>F9/1000</f>
        <v>0.08205345063461437</v>
      </c>
    </row>
    <row r="32" spans="1:9" ht="15.75">
      <c r="A32" s="1">
        <v>39.55</v>
      </c>
      <c r="B32" s="1">
        <v>0.891</v>
      </c>
      <c r="C32" s="1">
        <f t="shared" si="0"/>
        <v>0.8744100802833441</v>
      </c>
      <c r="D32" s="2">
        <f t="shared" si="1"/>
        <v>0.8884526242054549</v>
      </c>
      <c r="E32" s="1">
        <f t="shared" si="2"/>
        <v>44.5155981562547</v>
      </c>
      <c r="G32" s="3" t="s">
        <v>20</v>
      </c>
      <c r="I32" s="1">
        <v>15</v>
      </c>
    </row>
    <row r="33" spans="1:5" ht="15.75">
      <c r="A33" s="1">
        <v>41.55</v>
      </c>
      <c r="B33" s="1">
        <v>0.913</v>
      </c>
      <c r="C33" s="1">
        <f t="shared" si="0"/>
        <v>0.896377588646117</v>
      </c>
      <c r="D33" s="2">
        <f t="shared" si="1"/>
        <v>0.8884526242054549</v>
      </c>
      <c r="E33" s="1">
        <f t="shared" si="2"/>
        <v>46.76670299348629</v>
      </c>
    </row>
    <row r="34" spans="1:5" ht="15.75">
      <c r="A34" s="1">
        <v>45.55</v>
      </c>
      <c r="B34" s="1">
        <v>0.919</v>
      </c>
      <c r="C34" s="1">
        <f t="shared" si="0"/>
        <v>0.903027579356343</v>
      </c>
      <c r="D34" s="2">
        <f t="shared" si="1"/>
        <v>0.8884526242054549</v>
      </c>
      <c r="E34" s="1">
        <f t="shared" si="2"/>
        <v>51.26891266794947</v>
      </c>
    </row>
    <row r="35" spans="1:5" ht="15.75">
      <c r="A35" s="1">
        <v>49.05</v>
      </c>
      <c r="B35" s="1">
        <v>0.74</v>
      </c>
      <c r="C35" s="1">
        <f t="shared" si="0"/>
        <v>0.7276735684842802</v>
      </c>
      <c r="D35" s="2">
        <f t="shared" si="1"/>
        <v>0.8884526242054549</v>
      </c>
      <c r="E35" s="1">
        <f t="shared" si="2"/>
        <v>55.208346133104754</v>
      </c>
    </row>
    <row r="36" spans="1:5" ht="15.75">
      <c r="A36" s="1">
        <v>51.05</v>
      </c>
      <c r="B36" s="1">
        <v>0.91</v>
      </c>
      <c r="C36" s="1">
        <f t="shared" si="0"/>
        <v>0.8952177174935531</v>
      </c>
      <c r="D36" s="2">
        <f t="shared" si="1"/>
        <v>0.8884526242054549</v>
      </c>
      <c r="E36" s="1">
        <f t="shared" si="2"/>
        <v>57.45945097033635</v>
      </c>
    </row>
    <row r="37" spans="1:5" ht="15.75">
      <c r="A37" s="1">
        <v>55.05</v>
      </c>
      <c r="B37" s="1">
        <v>0.856</v>
      </c>
      <c r="C37" s="1">
        <f t="shared" si="0"/>
        <v>0.8428020895371533</v>
      </c>
      <c r="D37" s="2">
        <f t="shared" si="1"/>
        <v>0.8884526242054549</v>
      </c>
      <c r="E37" s="1">
        <f t="shared" si="2"/>
        <v>61.96166064479953</v>
      </c>
    </row>
    <row r="38" spans="1:5" ht="15.75">
      <c r="A38" s="1">
        <v>58.55</v>
      </c>
      <c r="B38" s="1">
        <v>1.007</v>
      </c>
      <c r="C38" s="1">
        <f t="shared" si="0"/>
        <v>0.9922018920537474</v>
      </c>
      <c r="D38" s="2">
        <f t="shared" si="1"/>
        <v>0.8884526242054549</v>
      </c>
      <c r="E38" s="1">
        <f t="shared" si="2"/>
        <v>65.90109410995481</v>
      </c>
    </row>
    <row r="39" spans="1:5" ht="15.75">
      <c r="A39" s="1">
        <v>61.54</v>
      </c>
      <c r="B39" s="1">
        <v>0.909</v>
      </c>
      <c r="C39" s="1">
        <f t="shared" si="0"/>
        <v>0.8962033738531686</v>
      </c>
      <c r="D39" s="2">
        <f t="shared" si="1"/>
        <v>0.8884526242054549</v>
      </c>
      <c r="E39" s="1">
        <f t="shared" si="2"/>
        <v>69.26649584161605</v>
      </c>
    </row>
    <row r="40" spans="1:5" ht="15.75">
      <c r="A40" s="1">
        <v>63.54</v>
      </c>
      <c r="B40" s="1">
        <v>0.724</v>
      </c>
      <c r="C40" s="1">
        <f t="shared" si="0"/>
        <v>0.7141068128497816</v>
      </c>
      <c r="D40" s="2">
        <f t="shared" si="1"/>
        <v>0.8884526242054549</v>
      </c>
      <c r="E40" s="1">
        <f t="shared" si="2"/>
        <v>71.51760067884764</v>
      </c>
    </row>
    <row r="41" spans="1:5" ht="15.75">
      <c r="A41" s="1">
        <v>68.05</v>
      </c>
      <c r="B41" s="1">
        <v>0.998</v>
      </c>
      <c r="C41" s="1">
        <f t="shared" si="0"/>
        <v>0.9852923236564649</v>
      </c>
      <c r="D41" s="2">
        <f t="shared" si="1"/>
        <v>0.8884526242054549</v>
      </c>
      <c r="E41" s="1">
        <f t="shared" si="2"/>
        <v>76.59384208680488</v>
      </c>
    </row>
    <row r="42" spans="1:5" ht="15.75">
      <c r="A42" s="1">
        <v>77.55</v>
      </c>
      <c r="B42" s="1">
        <v>0.928</v>
      </c>
      <c r="C42" s="1">
        <f t="shared" si="0"/>
        <v>0.9180044711678745</v>
      </c>
      <c r="D42" s="2">
        <f t="shared" si="1"/>
        <v>0.8884526242054549</v>
      </c>
      <c r="E42" s="1">
        <f t="shared" si="2"/>
        <v>87.28659006365494</v>
      </c>
    </row>
    <row r="43" spans="1:5" ht="15.75">
      <c r="A43" s="1">
        <v>79.55</v>
      </c>
      <c r="B43" s="1">
        <v>0.748</v>
      </c>
      <c r="C43" s="1">
        <f t="shared" si="0"/>
        <v>0.740252237987738</v>
      </c>
      <c r="D43" s="2">
        <f t="shared" si="1"/>
        <v>0.8884526242054549</v>
      </c>
      <c r="E43" s="1">
        <f t="shared" si="2"/>
        <v>89.53769490088654</v>
      </c>
    </row>
    <row r="44" spans="1:5" ht="15.75">
      <c r="A44" s="1">
        <v>83.55</v>
      </c>
      <c r="B44" s="1">
        <v>0.77</v>
      </c>
      <c r="C44" s="1">
        <f t="shared" si="0"/>
        <v>0.7626604956635166</v>
      </c>
      <c r="D44" s="2">
        <f t="shared" si="1"/>
        <v>0.8884526242054549</v>
      </c>
      <c r="E44" s="1">
        <f t="shared" si="2"/>
        <v>94.03990457534971</v>
      </c>
    </row>
    <row r="45" spans="1:5" ht="15.75">
      <c r="A45" s="1">
        <v>85.55</v>
      </c>
      <c r="B45" s="1">
        <v>1.04</v>
      </c>
      <c r="C45" s="1">
        <f t="shared" si="0"/>
        <v>1.0305164995651679</v>
      </c>
      <c r="D45" s="2">
        <f t="shared" si="1"/>
        <v>0.8884526242054549</v>
      </c>
      <c r="E45" s="1">
        <f t="shared" si="2"/>
        <v>96.2910094125813</v>
      </c>
    </row>
    <row r="46" spans="1:5" ht="15.75">
      <c r="A46" s="1">
        <v>86.55</v>
      </c>
      <c r="B46" s="1">
        <v>0.913</v>
      </c>
      <c r="C46" s="1">
        <f t="shared" si="0"/>
        <v>0.9048631488733163</v>
      </c>
      <c r="D46" s="2">
        <f t="shared" si="1"/>
        <v>0.8884526242054549</v>
      </c>
      <c r="E46" s="1">
        <f t="shared" si="2"/>
        <v>97.4165618311971</v>
      </c>
    </row>
    <row r="47" spans="1:5" ht="15.75">
      <c r="A47" s="1">
        <v>96.55</v>
      </c>
      <c r="B47" s="1">
        <v>0.886</v>
      </c>
      <c r="C47" s="1">
        <f t="shared" si="0"/>
        <v>0.8799336937858613</v>
      </c>
      <c r="D47" s="2">
        <f t="shared" si="1"/>
        <v>0.8884526242054549</v>
      </c>
      <c r="E47" s="1">
        <f t="shared" si="2"/>
        <v>108.67208601735506</v>
      </c>
    </row>
    <row r="48" spans="1:5" ht="15.75">
      <c r="A48" s="1">
        <v>98.55</v>
      </c>
      <c r="B48" s="1">
        <v>0.643</v>
      </c>
      <c r="C48" s="1">
        <f t="shared" si="0"/>
        <v>0.6388630837376775</v>
      </c>
      <c r="D48" s="2">
        <f t="shared" si="1"/>
        <v>0.8884526242054549</v>
      </c>
      <c r="E48" s="1">
        <f t="shared" si="2"/>
        <v>110.92319085458665</v>
      </c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3.6</v>
      </c>
      <c r="C3" s="1">
        <v>0</v>
      </c>
      <c r="F3" s="5">
        <f>1000*1/SLOPE(C3:C12,B3:B12)</f>
        <v>63.49110522158509</v>
      </c>
      <c r="G3" s="1">
        <f>INTERCEPT(B4:B12,A4:A12)</f>
        <v>3.653333333333334</v>
      </c>
    </row>
    <row r="4" spans="1:9" ht="15.75">
      <c r="A4" s="3">
        <v>34.2</v>
      </c>
      <c r="B4" s="3">
        <v>5.9</v>
      </c>
      <c r="C4" s="1">
        <f>A4/$G$18</f>
        <v>39.209301078897944</v>
      </c>
      <c r="E4" s="6">
        <f>1000*1/SLOPE(C3:C4,B3:B4)</f>
        <v>58.65955109406015</v>
      </c>
      <c r="F4" s="6" t="s">
        <v>7</v>
      </c>
      <c r="I4" s="7">
        <f>SLOPE(E4:E12,A4:A12)*1000</f>
        <v>-577.1992441749998</v>
      </c>
    </row>
    <row r="5" spans="1:9" ht="15.75">
      <c r="A5" s="3">
        <v>53.2</v>
      </c>
      <c r="B5" s="3">
        <v>7.8</v>
      </c>
      <c r="C5" s="1">
        <f>A5/$G$18</f>
        <v>60.99224612273013</v>
      </c>
      <c r="E5" s="6">
        <f>1000*1/SLOPE(C4:C5,B4:B5)</f>
        <v>87.22420206160297</v>
      </c>
      <c r="F5" s="8">
        <f>CORREL(C3:C11,B3:B11)</f>
        <v>0.9931763786950196</v>
      </c>
      <c r="I5" s="7"/>
    </row>
    <row r="6" spans="1:5" ht="15.75">
      <c r="A6" s="3">
        <v>72.2</v>
      </c>
      <c r="B6" s="3">
        <v>8.6</v>
      </c>
      <c r="C6" s="1">
        <f>A6/$G$18</f>
        <v>82.77519116656232</v>
      </c>
      <c r="E6" s="6">
        <f>1000*1/SLOPE(C5:C6,B5:B6)</f>
        <v>36.72597981541032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71.8006946299759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0.9931763786950196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0.8722420206160243</v>
      </c>
      <c r="E16" s="1">
        <v>0</v>
      </c>
    </row>
    <row r="17" spans="1:7" ht="15.75">
      <c r="A17" s="1">
        <v>0.75</v>
      </c>
      <c r="B17" s="1">
        <v>0.753</v>
      </c>
      <c r="C17" s="1">
        <f>B17*(1+($I$28+$I$29*A17)/(1282900)+($I$30+A17*$I$31-$I$32)/400)</f>
        <v>0.7326606449908737</v>
      </c>
      <c r="D17" s="2">
        <f>$G$18</f>
        <v>0.8722420206160243</v>
      </c>
      <c r="E17" s="1">
        <f>E16+(A17-A16)/D17</f>
        <v>0.8598530938354811</v>
      </c>
      <c r="G17" s="3" t="s">
        <v>14</v>
      </c>
    </row>
    <row r="18" spans="1:7" ht="15.75">
      <c r="A18" s="1">
        <v>2.25</v>
      </c>
      <c r="B18" s="1">
        <v>0.778</v>
      </c>
      <c r="C18" s="1">
        <f aca="true" t="shared" si="0" ref="C18:C41">B18*(1+($I$28+$I$29*A18)/(1282900)+($I$30+A18*$I$31-$I$32)/400)</f>
        <v>0.7571964835107673</v>
      </c>
      <c r="D18" s="2">
        <f aca="true" t="shared" si="1" ref="D18:D41">$G$18</f>
        <v>0.8722420206160243</v>
      </c>
      <c r="E18" s="1">
        <f aca="true" t="shared" si="2" ref="E18:E41">E17+(A18-A17)/D18</f>
        <v>2.5795592815064436</v>
      </c>
      <c r="G18" s="1">
        <f>AVERAGE(C16:C990)</f>
        <v>0.8722420206160243</v>
      </c>
    </row>
    <row r="19" spans="1:5" ht="15.75">
      <c r="A19" s="1">
        <v>3.75</v>
      </c>
      <c r="B19" s="1">
        <v>0.88</v>
      </c>
      <c r="C19" s="1">
        <f t="shared" si="0"/>
        <v>0.8567078245383466</v>
      </c>
      <c r="D19" s="2">
        <f t="shared" si="1"/>
        <v>0.8722420206160243</v>
      </c>
      <c r="E19" s="1">
        <f t="shared" si="2"/>
        <v>4.299265469177406</v>
      </c>
    </row>
    <row r="20" spans="1:7" ht="15.75">
      <c r="A20" s="1">
        <v>9.95</v>
      </c>
      <c r="B20" s="1">
        <v>0.888</v>
      </c>
      <c r="C20" s="1">
        <f t="shared" si="0"/>
        <v>0.8654920669981986</v>
      </c>
      <c r="D20" s="2">
        <f t="shared" si="1"/>
        <v>0.8722420206160243</v>
      </c>
      <c r="E20" s="1">
        <f t="shared" si="2"/>
        <v>11.407384378217383</v>
      </c>
      <c r="G20" s="16"/>
    </row>
    <row r="21" spans="1:5" ht="15.75">
      <c r="A21" s="1">
        <v>11.95</v>
      </c>
      <c r="B21" s="1">
        <v>1.068</v>
      </c>
      <c r="C21" s="1">
        <f t="shared" si="0"/>
        <v>1.0413160608158187</v>
      </c>
      <c r="D21" s="2">
        <f t="shared" si="1"/>
        <v>0.8722420206160243</v>
      </c>
      <c r="E21" s="1">
        <f t="shared" si="2"/>
        <v>13.700325961778667</v>
      </c>
    </row>
    <row r="22" spans="1:5" ht="15.75">
      <c r="A22" s="1">
        <v>13.95</v>
      </c>
      <c r="B22" s="1">
        <v>0.92</v>
      </c>
      <c r="C22" s="1">
        <f t="shared" si="0"/>
        <v>0.8973467000059391</v>
      </c>
      <c r="D22" s="2">
        <f t="shared" si="1"/>
        <v>0.8722420206160243</v>
      </c>
      <c r="E22" s="1">
        <f t="shared" si="2"/>
        <v>15.99326754533995</v>
      </c>
    </row>
    <row r="23" spans="1:5" ht="15.75">
      <c r="A23" s="1">
        <v>17.45</v>
      </c>
      <c r="B23" s="1">
        <v>0.84</v>
      </c>
      <c r="C23" s="1">
        <f t="shared" si="0"/>
        <v>0.8198484123140966</v>
      </c>
      <c r="D23" s="2">
        <f t="shared" si="1"/>
        <v>0.8722420206160243</v>
      </c>
      <c r="E23" s="1">
        <f t="shared" si="2"/>
        <v>20.005915316572196</v>
      </c>
    </row>
    <row r="24" spans="1:5" ht="15.75">
      <c r="A24" s="1">
        <v>19.45</v>
      </c>
      <c r="B24" s="1">
        <v>0.956</v>
      </c>
      <c r="C24" s="1">
        <f t="shared" si="0"/>
        <v>0.933411464007017</v>
      </c>
      <c r="D24" s="2">
        <f t="shared" si="1"/>
        <v>0.8722420206160243</v>
      </c>
      <c r="E24" s="1">
        <f t="shared" si="2"/>
        <v>22.29885690013348</v>
      </c>
    </row>
    <row r="25" spans="1:5" ht="15.75">
      <c r="A25" s="1">
        <v>23.45</v>
      </c>
      <c r="B25" s="1">
        <v>0.861</v>
      </c>
      <c r="C25" s="1">
        <f t="shared" si="0"/>
        <v>0.8412791768587432</v>
      </c>
      <c r="D25" s="2">
        <f t="shared" si="1"/>
        <v>0.8722420206160243</v>
      </c>
      <c r="E25" s="1">
        <f t="shared" si="2"/>
        <v>26.884740067256047</v>
      </c>
    </row>
    <row r="26" spans="1:7" ht="15.75">
      <c r="A26" s="1">
        <v>26.95</v>
      </c>
      <c r="B26" s="1">
        <v>0.909</v>
      </c>
      <c r="C26" s="1">
        <f t="shared" si="0"/>
        <v>0.8887553067928663</v>
      </c>
      <c r="D26" s="2">
        <f t="shared" si="1"/>
        <v>0.8722420206160243</v>
      </c>
      <c r="E26" s="1">
        <f t="shared" si="2"/>
        <v>30.897387838488292</v>
      </c>
      <c r="G26" s="17" t="s">
        <v>15</v>
      </c>
    </row>
    <row r="27" spans="1:5" ht="15.75">
      <c r="A27" s="1">
        <v>32.95</v>
      </c>
      <c r="B27" s="1">
        <v>0.947</v>
      </c>
      <c r="C27" s="1">
        <f t="shared" si="0"/>
        <v>0.9269368951031164</v>
      </c>
      <c r="D27" s="2">
        <f t="shared" si="1"/>
        <v>0.8722420206160243</v>
      </c>
      <c r="E27" s="1">
        <f t="shared" si="2"/>
        <v>37.77621258917215</v>
      </c>
    </row>
    <row r="28" spans="1:9" ht="15.75">
      <c r="A28" s="1">
        <v>36.45</v>
      </c>
      <c r="B28" s="1">
        <v>0.826</v>
      </c>
      <c r="C28" s="1">
        <f t="shared" si="0"/>
        <v>0.8090233921615617</v>
      </c>
      <c r="D28" s="2">
        <f t="shared" si="1"/>
        <v>0.8722420206160243</v>
      </c>
      <c r="E28" s="1">
        <f t="shared" si="2"/>
        <v>41.78886036040439</v>
      </c>
      <c r="G28" s="3" t="s">
        <v>16</v>
      </c>
      <c r="I28" s="1">
        <v>1565</v>
      </c>
    </row>
    <row r="29" spans="1:9" ht="15.75">
      <c r="A29" s="1">
        <v>40.45</v>
      </c>
      <c r="B29" s="1">
        <v>1.146</v>
      </c>
      <c r="C29" s="1">
        <f t="shared" si="0"/>
        <v>1.123275765722405</v>
      </c>
      <c r="D29" s="2">
        <f t="shared" si="1"/>
        <v>0.8722420206160243</v>
      </c>
      <c r="E29" s="1">
        <f t="shared" si="2"/>
        <v>46.37474352752696</v>
      </c>
      <c r="G29" s="3" t="s">
        <v>17</v>
      </c>
      <c r="I29" s="1">
        <v>1.8</v>
      </c>
    </row>
    <row r="30" spans="1:9" ht="15.75">
      <c r="A30" s="1">
        <v>42.45</v>
      </c>
      <c r="B30" s="1">
        <v>0.905</v>
      </c>
      <c r="C30" s="1">
        <f t="shared" si="0"/>
        <v>0.8873820345421318</v>
      </c>
      <c r="D30" s="2">
        <f t="shared" si="1"/>
        <v>0.8722420206160243</v>
      </c>
      <c r="E30" s="1">
        <f t="shared" si="2"/>
        <v>48.66768511108824</v>
      </c>
      <c r="G30" s="3" t="s">
        <v>18</v>
      </c>
      <c r="I30" s="1">
        <f>G3</f>
        <v>3.653333333333334</v>
      </c>
    </row>
    <row r="31" spans="1:9" ht="15.75">
      <c r="A31" s="1">
        <v>45.95</v>
      </c>
      <c r="B31" s="1">
        <v>0.785</v>
      </c>
      <c r="C31" s="1">
        <f t="shared" si="0"/>
        <v>0.7702151543190205</v>
      </c>
      <c r="D31" s="2">
        <f t="shared" si="1"/>
        <v>0.8722420206160243</v>
      </c>
      <c r="E31" s="1">
        <f t="shared" si="2"/>
        <v>52.680332882320485</v>
      </c>
      <c r="G31" s="3" t="s">
        <v>19</v>
      </c>
      <c r="I31" s="1">
        <f>F9/1000</f>
        <v>0.07180069462997589</v>
      </c>
    </row>
    <row r="32" spans="1:9" ht="15.75">
      <c r="A32" s="1">
        <v>47.95</v>
      </c>
      <c r="B32" s="1">
        <v>0.647</v>
      </c>
      <c r="C32" s="1">
        <f t="shared" si="0"/>
        <v>0.6350483645083596</v>
      </c>
      <c r="D32" s="2">
        <f t="shared" si="1"/>
        <v>0.8722420206160243</v>
      </c>
      <c r="E32" s="1">
        <f t="shared" si="2"/>
        <v>54.973274465881765</v>
      </c>
      <c r="G32" s="3" t="s">
        <v>20</v>
      </c>
      <c r="I32" s="1">
        <v>15</v>
      </c>
    </row>
    <row r="33" spans="1:5" ht="15.75">
      <c r="A33" s="1">
        <v>49.95</v>
      </c>
      <c r="B33" s="1">
        <v>0.868</v>
      </c>
      <c r="C33" s="1">
        <f t="shared" si="0"/>
        <v>0.8522800173509634</v>
      </c>
      <c r="D33" s="2">
        <f t="shared" si="1"/>
        <v>0.8722420206160243</v>
      </c>
      <c r="E33" s="1">
        <f t="shared" si="2"/>
        <v>57.266216049443045</v>
      </c>
    </row>
    <row r="34" spans="1:5" ht="15.75">
      <c r="A34" s="1">
        <v>55.45</v>
      </c>
      <c r="B34" s="1">
        <v>0.754</v>
      </c>
      <c r="C34" s="1">
        <f t="shared" si="0"/>
        <v>0.7410948356047864</v>
      </c>
      <c r="D34" s="2">
        <f t="shared" si="1"/>
        <v>0.8722420206160243</v>
      </c>
      <c r="E34" s="1">
        <f t="shared" si="2"/>
        <v>63.57180540423657</v>
      </c>
    </row>
    <row r="35" spans="1:5" ht="15.75">
      <c r="A35" s="1">
        <v>57.45</v>
      </c>
      <c r="B35" s="1">
        <v>0.914</v>
      </c>
      <c r="C35" s="1">
        <f t="shared" si="0"/>
        <v>0.8986870331699511</v>
      </c>
      <c r="D35" s="2">
        <f t="shared" si="1"/>
        <v>0.8722420206160243</v>
      </c>
      <c r="E35" s="1">
        <f t="shared" si="2"/>
        <v>65.86474698779786</v>
      </c>
    </row>
    <row r="36" spans="1:5" ht="15.75">
      <c r="A36" s="1">
        <v>59.45</v>
      </c>
      <c r="B36" s="1">
        <v>1.023</v>
      </c>
      <c r="C36" s="1">
        <f t="shared" si="0"/>
        <v>1.0062310009662458</v>
      </c>
      <c r="D36" s="2">
        <f t="shared" si="1"/>
        <v>0.8722420206160243</v>
      </c>
      <c r="E36" s="1">
        <f t="shared" si="2"/>
        <v>68.15768857135915</v>
      </c>
    </row>
    <row r="37" spans="1:5" ht="15.75">
      <c r="A37" s="1">
        <v>61.45</v>
      </c>
      <c r="B37" s="1">
        <v>0.827</v>
      </c>
      <c r="C37" s="1">
        <f t="shared" si="0"/>
        <v>0.8137430462676307</v>
      </c>
      <c r="D37" s="2">
        <f t="shared" si="1"/>
        <v>0.8722420206160243</v>
      </c>
      <c r="E37" s="1">
        <f t="shared" si="2"/>
        <v>70.45063015492043</v>
      </c>
    </row>
    <row r="38" spans="1:5" ht="15.75">
      <c r="A38" s="1">
        <v>64.95</v>
      </c>
      <c r="B38" s="1">
        <v>0.875</v>
      </c>
      <c r="C38" s="1">
        <f t="shared" si="0"/>
        <v>0.8615276188989537</v>
      </c>
      <c r="D38" s="2">
        <f t="shared" si="1"/>
        <v>0.8722420206160243</v>
      </c>
      <c r="E38" s="1">
        <f t="shared" si="2"/>
        <v>74.46327792615267</v>
      </c>
    </row>
    <row r="39" spans="1:5" ht="15.75">
      <c r="A39" s="1">
        <v>66.95</v>
      </c>
      <c r="B39" s="1">
        <v>0.979</v>
      </c>
      <c r="C39" s="1">
        <f t="shared" si="0"/>
        <v>0.9642805417873591</v>
      </c>
      <c r="D39" s="2">
        <f t="shared" si="1"/>
        <v>0.8722420206160243</v>
      </c>
      <c r="E39" s="1">
        <f t="shared" si="2"/>
        <v>76.75621950971396</v>
      </c>
    </row>
    <row r="40" spans="1:5" ht="15.75">
      <c r="A40" s="1">
        <v>68.95</v>
      </c>
      <c r="B40" s="1">
        <v>0.979</v>
      </c>
      <c r="C40" s="1">
        <f t="shared" si="0"/>
        <v>0.9646347534009176</v>
      </c>
      <c r="D40" s="2">
        <f t="shared" si="1"/>
        <v>0.8722420206160243</v>
      </c>
      <c r="E40" s="1">
        <f t="shared" si="2"/>
        <v>79.04916109327525</v>
      </c>
    </row>
    <row r="41" spans="1:5" ht="15.75">
      <c r="A41" s="1">
        <v>70.95</v>
      </c>
      <c r="B41" s="1">
        <v>0.931</v>
      </c>
      <c r="C41" s="1">
        <f t="shared" si="0"/>
        <v>0.9176759207645325</v>
      </c>
      <c r="D41" s="2">
        <f t="shared" si="1"/>
        <v>0.8722420206160243</v>
      </c>
      <c r="E41" s="1">
        <f t="shared" si="2"/>
        <v>81.34210267683653</v>
      </c>
    </row>
    <row r="42" ht="15.75">
      <c r="E42" s="1"/>
    </row>
    <row r="43" ht="15.75">
      <c r="E43" s="1"/>
    </row>
    <row r="44" ht="15.75">
      <c r="E44" s="1"/>
    </row>
    <row r="45" ht="15.75">
      <c r="E45" s="1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4.1</v>
      </c>
      <c r="C3" s="1">
        <v>0</v>
      </c>
      <c r="F3" s="5">
        <f>1000*1/SLOPE(C3:C12,B3:B12)</f>
        <v>48.57431043858771</v>
      </c>
      <c r="G3" s="1">
        <f>INTERCEPT(B4:B12,A4:A12)</f>
        <v>3.3977192982456113</v>
      </c>
    </row>
    <row r="4" spans="1:9" ht="15.75">
      <c r="A4" s="3">
        <v>31.7</v>
      </c>
      <c r="B4" s="3">
        <v>5.6</v>
      </c>
      <c r="C4" s="1">
        <f>A4/$G$18</f>
        <v>38.529018639341245</v>
      </c>
      <c r="E4" s="6">
        <f>1000*1/SLOPE(C3:C4,B3:B4)</f>
        <v>38.93169493988563</v>
      </c>
      <c r="F4" s="6" t="s">
        <v>7</v>
      </c>
      <c r="I4" s="7">
        <f>SLOPE(E4:E12,A4:A12)*1000</f>
        <v>570.8544004112316</v>
      </c>
    </row>
    <row r="5" spans="1:9" ht="15.75">
      <c r="A5" s="3">
        <v>50.7</v>
      </c>
      <c r="B5" s="3">
        <v>6.8</v>
      </c>
      <c r="C5" s="1">
        <f>A5/$G$18</f>
        <v>61.62212129383601</v>
      </c>
      <c r="E5" s="6">
        <f>1000*1/SLOPE(C4:C5,B4:B5)</f>
        <v>51.96356756186915</v>
      </c>
      <c r="F5" s="8">
        <f>CORREL(C3:C11,B3:B11)</f>
        <v>0.9940964256313347</v>
      </c>
      <c r="I5" s="7"/>
    </row>
    <row r="6" spans="1:5" ht="15.75">
      <c r="A6" s="3">
        <v>69.7</v>
      </c>
      <c r="B6" s="3">
        <v>8.2</v>
      </c>
      <c r="C6" s="1">
        <f>A6/$G$18</f>
        <v>84.71522394833076</v>
      </c>
      <c r="E6" s="6">
        <f>1000*1/SLOPE(C5:C6,B5:B6)</f>
        <v>60.62416215551248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58.3434832118964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0.9940964256313345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0.8227564863962492</v>
      </c>
      <c r="E16" s="1">
        <v>0</v>
      </c>
    </row>
    <row r="17" spans="1:7" ht="15.75">
      <c r="A17" s="1">
        <v>0.75</v>
      </c>
      <c r="B17" s="1">
        <v>0.845</v>
      </c>
      <c r="C17" s="1">
        <f>B17*(1+($I$28+$I$29*A17)/(1282900)+($I$30+A17*$I$31-$I$32)/400)</f>
        <v>0.8213521700166293</v>
      </c>
      <c r="D17" s="2">
        <f>$G$18</f>
        <v>0.8227564863962492</v>
      </c>
      <c r="E17" s="1">
        <f>E16+(A17-A16)/D17</f>
        <v>0.9115698416247929</v>
      </c>
      <c r="G17" s="3" t="s">
        <v>14</v>
      </c>
    </row>
    <row r="18" spans="1:7" ht="15.75">
      <c r="A18" s="1">
        <v>2.25</v>
      </c>
      <c r="B18" s="1">
        <v>0.771</v>
      </c>
      <c r="C18" s="1">
        <f aca="true" t="shared" si="0" ref="C18:C43">B18*(1+($I$28+$I$29*A18)/(1282900)+($I$30+A18*$I$31-$I$32)/400)</f>
        <v>0.749593412487666</v>
      </c>
      <c r="D18" s="2">
        <f aca="true" t="shared" si="1" ref="D18:D43">$G$18</f>
        <v>0.8227564863962492</v>
      </c>
      <c r="E18" s="1">
        <f aca="true" t="shared" si="2" ref="E18:E43">E17+(A18-A17)/D18</f>
        <v>2.7347095248743787</v>
      </c>
      <c r="G18" s="1">
        <f>AVERAGE(C16:C990)</f>
        <v>0.8227564863962492</v>
      </c>
    </row>
    <row r="19" spans="1:5" ht="15.75">
      <c r="A19" s="1">
        <v>5.45</v>
      </c>
      <c r="B19" s="1">
        <v>0.825</v>
      </c>
      <c r="C19" s="1">
        <f t="shared" si="0"/>
        <v>0.8024828895177333</v>
      </c>
      <c r="D19" s="2">
        <f t="shared" si="1"/>
        <v>0.8227564863962492</v>
      </c>
      <c r="E19" s="1">
        <f t="shared" si="2"/>
        <v>6.624074182473496</v>
      </c>
    </row>
    <row r="20" spans="1:7" ht="15.75">
      <c r="A20" s="1">
        <v>7.45</v>
      </c>
      <c r="B20" s="1">
        <v>0.759</v>
      </c>
      <c r="C20" s="1">
        <f t="shared" si="0"/>
        <v>0.7385078017371351</v>
      </c>
      <c r="D20" s="2">
        <f t="shared" si="1"/>
        <v>0.8227564863962492</v>
      </c>
      <c r="E20" s="1">
        <f t="shared" si="2"/>
        <v>9.054927093472944</v>
      </c>
      <c r="G20" s="16"/>
    </row>
    <row r="21" spans="1:5" ht="15.75">
      <c r="A21" s="1">
        <v>9.45</v>
      </c>
      <c r="B21" s="1">
        <v>0.936</v>
      </c>
      <c r="C21" s="1">
        <f t="shared" si="0"/>
        <v>0.9110046627541588</v>
      </c>
      <c r="D21" s="2">
        <f t="shared" si="1"/>
        <v>0.8227564863962492</v>
      </c>
      <c r="E21" s="1">
        <f t="shared" si="2"/>
        <v>11.48578000447239</v>
      </c>
    </row>
    <row r="22" spans="1:5" ht="15.75">
      <c r="A22" s="1">
        <v>11.45</v>
      </c>
      <c r="B22" s="1">
        <v>0.884</v>
      </c>
      <c r="C22" s="1">
        <f t="shared" si="0"/>
        <v>0.8606536514267696</v>
      </c>
      <c r="D22" s="2">
        <f t="shared" si="1"/>
        <v>0.8227564863962492</v>
      </c>
      <c r="E22" s="1">
        <f t="shared" si="2"/>
        <v>13.916632915471839</v>
      </c>
    </row>
    <row r="23" spans="1:5" ht="15.75">
      <c r="A23" s="1">
        <v>14.95</v>
      </c>
      <c r="B23" s="1">
        <v>0.805</v>
      </c>
      <c r="C23" s="1">
        <f t="shared" si="0"/>
        <v>0.7841549433191644</v>
      </c>
      <c r="D23" s="2">
        <f t="shared" si="1"/>
        <v>0.8227564863962492</v>
      </c>
      <c r="E23" s="1">
        <f t="shared" si="2"/>
        <v>18.17062550972087</v>
      </c>
    </row>
    <row r="24" spans="1:5" ht="15.75">
      <c r="A24" s="1">
        <v>20.95</v>
      </c>
      <c r="B24" s="1">
        <v>0.865</v>
      </c>
      <c r="C24" s="1">
        <f t="shared" si="0"/>
        <v>0.8433655631322629</v>
      </c>
      <c r="D24" s="2">
        <f t="shared" si="1"/>
        <v>0.8227564863962492</v>
      </c>
      <c r="E24" s="1">
        <f t="shared" si="2"/>
        <v>25.463184242719215</v>
      </c>
    </row>
    <row r="25" spans="1:5" ht="15.75">
      <c r="A25" s="1">
        <v>24.45</v>
      </c>
      <c r="B25" s="1">
        <v>0.669</v>
      </c>
      <c r="C25" s="1">
        <f t="shared" si="0"/>
        <v>0.652612514884294</v>
      </c>
      <c r="D25" s="2">
        <f t="shared" si="1"/>
        <v>0.8227564863962492</v>
      </c>
      <c r="E25" s="1">
        <f t="shared" si="2"/>
        <v>29.71717683696825</v>
      </c>
    </row>
    <row r="26" spans="1:7" ht="15.75">
      <c r="A26" s="1">
        <v>28.45</v>
      </c>
      <c r="B26" s="1">
        <v>0.851</v>
      </c>
      <c r="C26" s="1">
        <f t="shared" si="0"/>
        <v>0.830655614173417</v>
      </c>
      <c r="D26" s="2">
        <f t="shared" si="1"/>
        <v>0.8227564863962492</v>
      </c>
      <c r="E26" s="1">
        <f t="shared" si="2"/>
        <v>34.578882658967146</v>
      </c>
      <c r="G26" s="17" t="s">
        <v>15</v>
      </c>
    </row>
    <row r="27" spans="1:5" ht="15.75">
      <c r="A27" s="1">
        <v>30.45</v>
      </c>
      <c r="B27" s="1">
        <v>0.923</v>
      </c>
      <c r="C27" s="1">
        <f t="shared" si="0"/>
        <v>0.901206195282075</v>
      </c>
      <c r="D27" s="2">
        <f t="shared" si="1"/>
        <v>0.8227564863962492</v>
      </c>
      <c r="E27" s="1">
        <f t="shared" si="2"/>
        <v>37.009735569966594</v>
      </c>
    </row>
    <row r="28" spans="1:9" ht="15.75">
      <c r="A28" s="1">
        <v>33.95</v>
      </c>
      <c r="B28" s="1">
        <v>0.862</v>
      </c>
      <c r="C28" s="1">
        <f t="shared" si="0"/>
        <v>0.8420908113589614</v>
      </c>
      <c r="D28" s="2">
        <f t="shared" si="1"/>
        <v>0.8227564863962492</v>
      </c>
      <c r="E28" s="1">
        <f t="shared" si="2"/>
        <v>41.263728164215635</v>
      </c>
      <c r="G28" s="3" t="s">
        <v>16</v>
      </c>
      <c r="I28" s="1">
        <v>1167</v>
      </c>
    </row>
    <row r="29" spans="1:9" ht="15.75">
      <c r="A29" s="1">
        <v>35.95</v>
      </c>
      <c r="B29" s="1">
        <v>0.687</v>
      </c>
      <c r="C29" s="1">
        <f t="shared" si="0"/>
        <v>0.6713350376888001</v>
      </c>
      <c r="D29" s="2">
        <f t="shared" si="1"/>
        <v>0.8227564863962492</v>
      </c>
      <c r="E29" s="1">
        <f t="shared" si="2"/>
        <v>43.69458107521508</v>
      </c>
      <c r="G29" s="3" t="s">
        <v>17</v>
      </c>
      <c r="I29" s="1">
        <v>1.8</v>
      </c>
    </row>
    <row r="30" spans="1:9" ht="15.75">
      <c r="A30" s="1">
        <v>39.95</v>
      </c>
      <c r="B30" s="1">
        <v>0.877</v>
      </c>
      <c r="C30" s="1">
        <f t="shared" si="0"/>
        <v>0.8575192552429322</v>
      </c>
      <c r="D30" s="2">
        <f t="shared" si="1"/>
        <v>0.8227564863962492</v>
      </c>
      <c r="E30" s="1">
        <f t="shared" si="2"/>
        <v>48.55628689721398</v>
      </c>
      <c r="G30" s="3" t="s">
        <v>18</v>
      </c>
      <c r="I30" s="1">
        <f>G3</f>
        <v>3.3977192982456113</v>
      </c>
    </row>
    <row r="31" spans="1:9" ht="15.75">
      <c r="A31" s="1">
        <v>43.51</v>
      </c>
      <c r="B31" s="1">
        <v>0.759</v>
      </c>
      <c r="C31" s="1">
        <f t="shared" si="0"/>
        <v>0.7425382888933284</v>
      </c>
      <c r="D31" s="2">
        <f t="shared" si="1"/>
        <v>0.8227564863962492</v>
      </c>
      <c r="E31" s="1">
        <f t="shared" si="2"/>
        <v>52.88320507879299</v>
      </c>
      <c r="G31" s="3" t="s">
        <v>19</v>
      </c>
      <c r="I31" s="1">
        <f>F9/1000</f>
        <v>0.0583434832118964</v>
      </c>
    </row>
    <row r="32" spans="1:9" ht="15.75">
      <c r="A32" s="1">
        <v>45.51</v>
      </c>
      <c r="B32" s="1">
        <v>0.708</v>
      </c>
      <c r="C32" s="1">
        <f t="shared" si="0"/>
        <v>0.6928529344533563</v>
      </c>
      <c r="D32" s="2">
        <f t="shared" si="1"/>
        <v>0.8227564863962492</v>
      </c>
      <c r="E32" s="1">
        <f t="shared" si="2"/>
        <v>55.31405798979244</v>
      </c>
      <c r="G32" s="3" t="s">
        <v>20</v>
      </c>
      <c r="I32" s="1">
        <v>15</v>
      </c>
    </row>
    <row r="33" spans="1:5" ht="15.75">
      <c r="A33" s="1">
        <v>47.51</v>
      </c>
      <c r="B33" s="1">
        <v>0.93</v>
      </c>
      <c r="C33" s="1">
        <f t="shared" si="0"/>
        <v>0.9103773377590536</v>
      </c>
      <c r="D33" s="2">
        <f t="shared" si="1"/>
        <v>0.8227564863962492</v>
      </c>
      <c r="E33" s="1">
        <f t="shared" si="2"/>
        <v>57.744910900791886</v>
      </c>
    </row>
    <row r="34" spans="1:5" ht="15.75">
      <c r="A34" s="1">
        <v>49.51</v>
      </c>
      <c r="B34" s="1">
        <v>0.819</v>
      </c>
      <c r="C34" s="1">
        <f t="shared" si="0"/>
        <v>0.8019606122402002</v>
      </c>
      <c r="D34" s="2">
        <f t="shared" si="1"/>
        <v>0.8227564863962492</v>
      </c>
      <c r="E34" s="1">
        <f t="shared" si="2"/>
        <v>60.175763811791334</v>
      </c>
    </row>
    <row r="35" spans="1:5" ht="15.75">
      <c r="A35" s="1">
        <v>52.95</v>
      </c>
      <c r="B35" s="1">
        <v>0.781</v>
      </c>
      <c r="C35" s="1">
        <f t="shared" si="0"/>
        <v>0.7651468459305345</v>
      </c>
      <c r="D35" s="2">
        <f t="shared" si="1"/>
        <v>0.8227564863962492</v>
      </c>
      <c r="E35" s="1">
        <f t="shared" si="2"/>
        <v>64.35683081871039</v>
      </c>
    </row>
    <row r="36" spans="1:5" ht="15.75">
      <c r="A36" s="1">
        <v>54.95</v>
      </c>
      <c r="B36" s="1">
        <v>0.75</v>
      </c>
      <c r="C36" s="1">
        <f t="shared" si="0"/>
        <v>0.7349969931142507</v>
      </c>
      <c r="D36" s="2">
        <f t="shared" si="1"/>
        <v>0.8227564863962492</v>
      </c>
      <c r="E36" s="1">
        <f t="shared" si="2"/>
        <v>66.78768372970984</v>
      </c>
    </row>
    <row r="37" spans="1:5" ht="15.75">
      <c r="A37" s="1">
        <v>56.95</v>
      </c>
      <c r="B37" s="1">
        <v>0.904</v>
      </c>
      <c r="C37" s="1">
        <f t="shared" si="0"/>
        <v>0.8861826249971642</v>
      </c>
      <c r="D37" s="2">
        <f t="shared" si="1"/>
        <v>0.8227564863962492</v>
      </c>
      <c r="E37" s="1">
        <f t="shared" si="2"/>
        <v>69.21853664070929</v>
      </c>
    </row>
    <row r="38" spans="1:5" ht="15.75">
      <c r="A38" s="1">
        <v>62.45</v>
      </c>
      <c r="B38" s="1">
        <v>0.791</v>
      </c>
      <c r="C38" s="1">
        <f t="shared" si="0"/>
        <v>0.7760504592429136</v>
      </c>
      <c r="D38" s="2">
        <f t="shared" si="1"/>
        <v>0.8227564863962492</v>
      </c>
      <c r="E38" s="1">
        <f t="shared" si="2"/>
        <v>75.90338214595776</v>
      </c>
    </row>
    <row r="39" spans="1:5" ht="15.75">
      <c r="A39" s="1">
        <v>66.45</v>
      </c>
      <c r="B39" s="1">
        <v>0.992</v>
      </c>
      <c r="C39" s="1">
        <f t="shared" si="0"/>
        <v>0.973835985269524</v>
      </c>
      <c r="D39" s="2">
        <f t="shared" si="1"/>
        <v>0.8227564863962492</v>
      </c>
      <c r="E39" s="1">
        <f t="shared" si="2"/>
        <v>80.76508796795666</v>
      </c>
    </row>
    <row r="40" spans="1:5" ht="15.75">
      <c r="A40" s="1">
        <v>68.45</v>
      </c>
      <c r="B40" s="1">
        <v>0.906</v>
      </c>
      <c r="C40" s="1">
        <f t="shared" si="0"/>
        <v>0.8896775265033688</v>
      </c>
      <c r="D40" s="2">
        <f t="shared" si="1"/>
        <v>0.8227564863962492</v>
      </c>
      <c r="E40" s="1">
        <f t="shared" si="2"/>
        <v>83.19594087895611</v>
      </c>
    </row>
    <row r="41" spans="1:5" ht="15.75">
      <c r="A41" s="1">
        <v>73.95</v>
      </c>
      <c r="B41" s="1">
        <v>0.887</v>
      </c>
      <c r="C41" s="1">
        <f t="shared" si="0"/>
        <v>0.8717382466212547</v>
      </c>
      <c r="D41" s="2">
        <f t="shared" si="1"/>
        <v>0.8227564863962492</v>
      </c>
      <c r="E41" s="1">
        <f t="shared" si="2"/>
        <v>89.88078638420458</v>
      </c>
    </row>
    <row r="42" spans="1:5" ht="15.75">
      <c r="A42" s="1">
        <v>75.95</v>
      </c>
      <c r="B42" s="1">
        <v>1.064</v>
      </c>
      <c r="C42" s="1">
        <f t="shared" si="0"/>
        <v>1.0460061514257863</v>
      </c>
      <c r="D42" s="2">
        <f t="shared" si="1"/>
        <v>0.8227564863962492</v>
      </c>
      <c r="E42" s="1">
        <f t="shared" si="2"/>
        <v>92.31163929520403</v>
      </c>
    </row>
    <row r="43" spans="1:5" ht="15.75">
      <c r="A43" s="1">
        <v>77.95</v>
      </c>
      <c r="B43" s="1">
        <v>0.871</v>
      </c>
      <c r="C43" s="1">
        <f t="shared" si="0"/>
        <v>0.8565266032259957</v>
      </c>
      <c r="D43" s="2">
        <f t="shared" si="1"/>
        <v>0.8227564863962492</v>
      </c>
      <c r="E43" s="1">
        <f t="shared" si="2"/>
        <v>94.74249220620348</v>
      </c>
    </row>
    <row r="44" ht="15.75">
      <c r="E44" s="1"/>
    </row>
    <row r="45" ht="15.75">
      <c r="E45" s="1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1.3</v>
      </c>
      <c r="C3" s="1">
        <v>0</v>
      </c>
      <c r="F3" s="5">
        <f>1000*1/SLOPE(C3:C12,B3:B12)</f>
        <v>85.76828945589988</v>
      </c>
      <c r="G3" s="1">
        <f>INTERCEPT(B4:B12,A4:A12)</f>
        <v>1.021666666666639</v>
      </c>
    </row>
    <row r="4" spans="1:9" ht="15.75">
      <c r="A4" s="3">
        <v>36.1</v>
      </c>
      <c r="B4" s="3">
        <v>4.9</v>
      </c>
      <c r="C4" s="1">
        <f>A4/$G$18</f>
        <v>43.81988014714951</v>
      </c>
      <c r="E4" s="6">
        <f>1000*1/SLOPE(C3:C4,B3:B4)</f>
        <v>82.15449215997414</v>
      </c>
      <c r="F4" s="6" t="s">
        <v>7</v>
      </c>
      <c r="I4" s="7">
        <f>SLOPE(E4:E12,A4:A12)*1000</f>
        <v>120.10890666663542</v>
      </c>
    </row>
    <row r="5" spans="1:9" ht="15.75">
      <c r="A5" s="3">
        <v>55.1</v>
      </c>
      <c r="B5" s="3">
        <v>7</v>
      </c>
      <c r="C5" s="1">
        <f>A5/$G$18</f>
        <v>66.88297496143872</v>
      </c>
      <c r="E5" s="6">
        <f>1000*1/SLOPE(C4:C5,B4:B5)</f>
        <v>91.05456214397142</v>
      </c>
      <c r="F5" s="8">
        <f>CORREL(C3:C11,B3:B11)</f>
        <v>0.9997590579380654</v>
      </c>
      <c r="I5" s="7"/>
    </row>
    <row r="6" spans="1:5" ht="15.75">
      <c r="A6" s="3">
        <v>74.1</v>
      </c>
      <c r="B6" s="3">
        <v>9</v>
      </c>
      <c r="C6" s="1">
        <f>A6/$G$18</f>
        <v>89.94606977572793</v>
      </c>
      <c r="E6" s="6">
        <f>1000*1/SLOPE(C5:C6,B5:B6)</f>
        <v>86.71863061330639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104.05942632687652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0.9997590579380654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0.8238269908264072</v>
      </c>
      <c r="E16" s="1">
        <v>0</v>
      </c>
    </row>
    <row r="17" spans="1:7" ht="15.75">
      <c r="A17" s="1">
        <v>19.35</v>
      </c>
      <c r="B17" s="1">
        <v>0.811</v>
      </c>
      <c r="C17" s="1">
        <f>B17*(1+($I$28+$I$29*A17)/(1282900)+($I$30+A17*$I$31-$I$32)/400)</f>
        <v>0.7891871269989287</v>
      </c>
      <c r="D17" s="2">
        <f>$G$18</f>
        <v>0.8238269908264072</v>
      </c>
      <c r="E17" s="1">
        <f>E16+(A17-A16)/D17</f>
        <v>23.487941297710332</v>
      </c>
      <c r="G17" s="3" t="s">
        <v>14</v>
      </c>
    </row>
    <row r="18" spans="1:7" ht="15.75">
      <c r="A18" s="1">
        <v>21.35</v>
      </c>
      <c r="B18" s="1">
        <v>0.691</v>
      </c>
      <c r="C18" s="1">
        <f aca="true" t="shared" si="0" ref="C18:C45">B18*(1+($I$28+$I$29*A18)/(1282900)+($I$30+A18*$I$31-$I$32)/400)</f>
        <v>0.6727761434699072</v>
      </c>
      <c r="D18" s="2">
        <f aca="true" t="shared" si="1" ref="D18:D45">$G$18</f>
        <v>0.8238269908264072</v>
      </c>
      <c r="E18" s="1">
        <f aca="true" t="shared" si="2" ref="E18:E45">E17+(A18-A17)/D18</f>
        <v>25.915635488688146</v>
      </c>
      <c r="G18" s="1">
        <f>AVERAGE(C16:C990)</f>
        <v>0.8238269908264072</v>
      </c>
    </row>
    <row r="19" spans="1:5" ht="15.75">
      <c r="A19" s="1">
        <v>23.35</v>
      </c>
      <c r="B19" s="1">
        <v>0.996</v>
      </c>
      <c r="C19" s="1">
        <f t="shared" si="0"/>
        <v>0.9702533392198125</v>
      </c>
      <c r="D19" s="2">
        <f t="shared" si="1"/>
        <v>0.8238269908264072</v>
      </c>
      <c r="E19" s="1">
        <f t="shared" si="2"/>
        <v>28.343329679665956</v>
      </c>
    </row>
    <row r="20" spans="1:7" ht="15.75">
      <c r="A20" s="1">
        <v>28.85</v>
      </c>
      <c r="B20" s="1">
        <v>0.706</v>
      </c>
      <c r="C20" s="1">
        <f t="shared" si="0"/>
        <v>0.6887654619232642</v>
      </c>
      <c r="D20" s="2">
        <f t="shared" si="1"/>
        <v>0.8238269908264072</v>
      </c>
      <c r="E20" s="1">
        <f t="shared" si="2"/>
        <v>35.019488704854936</v>
      </c>
      <c r="G20" s="16"/>
    </row>
    <row r="21" spans="1:5" ht="15.75">
      <c r="A21" s="1">
        <v>30.85</v>
      </c>
      <c r="B21" s="1">
        <v>0.898</v>
      </c>
      <c r="C21" s="1">
        <f t="shared" si="0"/>
        <v>0.8765481954752802</v>
      </c>
      <c r="D21" s="2">
        <f t="shared" si="1"/>
        <v>0.8238269908264072</v>
      </c>
      <c r="E21" s="1">
        <f t="shared" si="2"/>
        <v>37.447182895832746</v>
      </c>
    </row>
    <row r="22" spans="1:5" ht="15.75">
      <c r="A22" s="1">
        <v>34.85</v>
      </c>
      <c r="B22" s="1">
        <v>0.871</v>
      </c>
      <c r="C22" s="1">
        <f t="shared" si="0"/>
        <v>0.851104428819699</v>
      </c>
      <c r="D22" s="2">
        <f t="shared" si="1"/>
        <v>0.8238269908264072</v>
      </c>
      <c r="E22" s="1">
        <f t="shared" si="2"/>
        <v>42.302571277788374</v>
      </c>
    </row>
    <row r="23" spans="1:5" ht="15.75">
      <c r="A23" s="1">
        <v>38.35</v>
      </c>
      <c r="B23" s="1">
        <v>0.841</v>
      </c>
      <c r="C23" s="1">
        <f t="shared" si="0"/>
        <v>0.8225595725791306</v>
      </c>
      <c r="D23" s="2">
        <f t="shared" si="1"/>
        <v>0.8238269908264072</v>
      </c>
      <c r="E23" s="1">
        <f t="shared" si="2"/>
        <v>46.551036111999544</v>
      </c>
    </row>
    <row r="24" spans="1:5" ht="15.75">
      <c r="A24" s="1">
        <v>40.35</v>
      </c>
      <c r="B24" s="1">
        <v>0.906</v>
      </c>
      <c r="C24" s="1">
        <f t="shared" si="0"/>
        <v>0.8866082630248269</v>
      </c>
      <c r="D24" s="2">
        <f t="shared" si="1"/>
        <v>0.8238269908264072</v>
      </c>
      <c r="E24" s="1">
        <f t="shared" si="2"/>
        <v>48.978730302977354</v>
      </c>
    </row>
    <row r="25" spans="1:5" ht="15.75">
      <c r="A25" s="1">
        <v>42.35</v>
      </c>
      <c r="B25" s="1">
        <v>0.88</v>
      </c>
      <c r="C25" s="1">
        <f t="shared" si="0"/>
        <v>0.8616250896690033</v>
      </c>
      <c r="D25" s="2">
        <f t="shared" si="1"/>
        <v>0.8238269908264072</v>
      </c>
      <c r="E25" s="1">
        <f t="shared" si="2"/>
        <v>51.406424493955164</v>
      </c>
    </row>
    <row r="26" spans="1:7" ht="15.75">
      <c r="A26" s="1">
        <v>44.35</v>
      </c>
      <c r="B26" s="1">
        <v>0.918</v>
      </c>
      <c r="C26" s="1">
        <f t="shared" si="0"/>
        <v>0.8993118364374858</v>
      </c>
      <c r="D26" s="2">
        <f t="shared" si="1"/>
        <v>0.8238269908264072</v>
      </c>
      <c r="E26" s="1">
        <f t="shared" si="2"/>
        <v>53.834118684932974</v>
      </c>
      <c r="G26" s="17" t="s">
        <v>15</v>
      </c>
    </row>
    <row r="27" spans="1:5" ht="15.75">
      <c r="A27" s="1">
        <v>47.85</v>
      </c>
      <c r="B27" s="1">
        <v>0.809</v>
      </c>
      <c r="C27" s="1">
        <f t="shared" si="0"/>
        <v>0.7932713848521966</v>
      </c>
      <c r="D27" s="2">
        <f t="shared" si="1"/>
        <v>0.8238269908264072</v>
      </c>
      <c r="E27" s="1">
        <f t="shared" si="2"/>
        <v>58.082583519144144</v>
      </c>
    </row>
    <row r="28" spans="1:9" ht="15.75">
      <c r="A28" s="1">
        <v>49.85</v>
      </c>
      <c r="B28" s="1">
        <v>0.737</v>
      </c>
      <c r="C28" s="1">
        <f t="shared" si="0"/>
        <v>0.7230567392712197</v>
      </c>
      <c r="D28" s="2">
        <f t="shared" si="1"/>
        <v>0.8238269908264072</v>
      </c>
      <c r="E28" s="1">
        <f t="shared" si="2"/>
        <v>60.510277710121954</v>
      </c>
      <c r="G28" s="3" t="s">
        <v>16</v>
      </c>
      <c r="I28" s="1">
        <v>3834</v>
      </c>
    </row>
    <row r="29" spans="1:9" ht="15.75">
      <c r="A29" s="1">
        <v>51.85</v>
      </c>
      <c r="B29" s="1">
        <v>0.935</v>
      </c>
      <c r="C29" s="1">
        <f t="shared" si="0"/>
        <v>0.917799890188827</v>
      </c>
      <c r="D29" s="2">
        <f t="shared" si="1"/>
        <v>0.8238269908264072</v>
      </c>
      <c r="E29" s="1">
        <f t="shared" si="2"/>
        <v>62.937971901099765</v>
      </c>
      <c r="G29" s="3" t="s">
        <v>17</v>
      </c>
      <c r="I29" s="1">
        <v>1.8</v>
      </c>
    </row>
    <row r="30" spans="1:9" ht="15.75">
      <c r="A30" s="1">
        <v>53.85</v>
      </c>
      <c r="B30" s="1">
        <v>0.915</v>
      </c>
      <c r="C30" s="1">
        <f t="shared" si="0"/>
        <v>0.8986464464719126</v>
      </c>
      <c r="D30" s="2">
        <f t="shared" si="1"/>
        <v>0.8238269908264072</v>
      </c>
      <c r="E30" s="1">
        <f t="shared" si="2"/>
        <v>65.36566609207757</v>
      </c>
      <c r="G30" s="3" t="s">
        <v>18</v>
      </c>
      <c r="I30" s="1">
        <f>G3</f>
        <v>1.021666666666639</v>
      </c>
    </row>
    <row r="31" spans="1:9" ht="15.75">
      <c r="A31" s="1">
        <v>57.35</v>
      </c>
      <c r="B31" s="1">
        <v>0.813</v>
      </c>
      <c r="C31" s="1">
        <f t="shared" si="0"/>
        <v>0.7992137107367703</v>
      </c>
      <c r="D31" s="2">
        <f t="shared" si="1"/>
        <v>0.8238269908264072</v>
      </c>
      <c r="E31" s="1">
        <f t="shared" si="2"/>
        <v>69.61413092628875</v>
      </c>
      <c r="G31" s="3" t="s">
        <v>19</v>
      </c>
      <c r="I31" s="1">
        <f>F9/1000</f>
        <v>0.10405942632687652</v>
      </c>
    </row>
    <row r="32" spans="1:9" ht="15.75">
      <c r="A32" s="1">
        <v>59.35</v>
      </c>
      <c r="B32" s="1">
        <v>0.717</v>
      </c>
      <c r="C32" s="1">
        <f t="shared" si="0"/>
        <v>0.7052166770994208</v>
      </c>
      <c r="D32" s="2">
        <f t="shared" si="1"/>
        <v>0.8238269908264072</v>
      </c>
      <c r="E32" s="1">
        <f t="shared" si="2"/>
        <v>72.04182511726657</v>
      </c>
      <c r="G32" s="3" t="s">
        <v>20</v>
      </c>
      <c r="I32" s="1">
        <v>15</v>
      </c>
    </row>
    <row r="33" spans="1:5" ht="15.75">
      <c r="A33" s="1">
        <v>61.35</v>
      </c>
      <c r="B33" s="1">
        <v>0.916</v>
      </c>
      <c r="C33" s="1">
        <f t="shared" si="0"/>
        <v>0.9014254334818971</v>
      </c>
      <c r="D33" s="2">
        <f t="shared" si="1"/>
        <v>0.8238269908264072</v>
      </c>
      <c r="E33" s="1">
        <f t="shared" si="2"/>
        <v>74.46951930824439</v>
      </c>
    </row>
    <row r="34" spans="1:5" ht="15.75">
      <c r="A34" s="1">
        <v>63.35</v>
      </c>
      <c r="B34" s="1">
        <v>0.873</v>
      </c>
      <c r="C34" s="1">
        <f t="shared" si="0"/>
        <v>0.8595662798892835</v>
      </c>
      <c r="D34" s="2">
        <f t="shared" si="1"/>
        <v>0.8238269908264072</v>
      </c>
      <c r="E34" s="1">
        <f t="shared" si="2"/>
        <v>76.8972134992222</v>
      </c>
    </row>
    <row r="35" spans="1:5" ht="15.75">
      <c r="A35" s="1">
        <v>66.85</v>
      </c>
      <c r="B35" s="1">
        <v>0.857</v>
      </c>
      <c r="C35" s="1">
        <f t="shared" si="0"/>
        <v>0.844597011953136</v>
      </c>
      <c r="D35" s="2">
        <f t="shared" si="1"/>
        <v>0.8238269908264072</v>
      </c>
      <c r="E35" s="1">
        <f t="shared" si="2"/>
        <v>81.14567833343337</v>
      </c>
    </row>
    <row r="36" spans="1:5" ht="15.75">
      <c r="A36" s="1">
        <v>68.85</v>
      </c>
      <c r="B36" s="1">
        <v>0.669</v>
      </c>
      <c r="C36" s="1">
        <f t="shared" si="0"/>
        <v>0.6596678102287304</v>
      </c>
      <c r="D36" s="2">
        <f t="shared" si="1"/>
        <v>0.8238269908264072</v>
      </c>
      <c r="E36" s="1">
        <f t="shared" si="2"/>
        <v>83.57337252441118</v>
      </c>
    </row>
    <row r="37" spans="1:5" ht="15.75">
      <c r="A37" s="1">
        <v>70.85</v>
      </c>
      <c r="B37" s="1">
        <v>0.835</v>
      </c>
      <c r="C37" s="1">
        <f t="shared" si="0"/>
        <v>0.8237889908466032</v>
      </c>
      <c r="D37" s="2">
        <f t="shared" si="1"/>
        <v>0.8238269908264072</v>
      </c>
      <c r="E37" s="1">
        <f t="shared" si="2"/>
        <v>86.001066715389</v>
      </c>
    </row>
    <row r="38" spans="1:5" ht="15.75">
      <c r="A38" s="1">
        <v>72.85</v>
      </c>
      <c r="B38" s="1">
        <v>0.723</v>
      </c>
      <c r="C38" s="1">
        <f t="shared" si="0"/>
        <v>0.7136709466396468</v>
      </c>
      <c r="D38" s="2">
        <f t="shared" si="1"/>
        <v>0.8238269908264072</v>
      </c>
      <c r="E38" s="1">
        <f t="shared" si="2"/>
        <v>88.42876090636682</v>
      </c>
    </row>
    <row r="39" spans="1:5" ht="15.75">
      <c r="A39" s="1">
        <v>76.35</v>
      </c>
      <c r="B39" s="1">
        <v>0.677</v>
      </c>
      <c r="C39" s="1">
        <f t="shared" si="0"/>
        <v>0.6688842429731849</v>
      </c>
      <c r="D39" s="2">
        <f t="shared" si="1"/>
        <v>0.8238269908264072</v>
      </c>
      <c r="E39" s="1">
        <f t="shared" si="2"/>
        <v>92.677225740578</v>
      </c>
    </row>
    <row r="40" spans="1:5" ht="15.75">
      <c r="A40" s="1">
        <v>78.35</v>
      </c>
      <c r="B40" s="1">
        <v>0.969</v>
      </c>
      <c r="C40" s="1">
        <f t="shared" si="0"/>
        <v>0.9578906853605346</v>
      </c>
      <c r="D40" s="2">
        <f t="shared" si="1"/>
        <v>0.8238269908264072</v>
      </c>
      <c r="E40" s="1">
        <f t="shared" si="2"/>
        <v>95.10491993155581</v>
      </c>
    </row>
    <row r="41" spans="1:5" ht="15.75">
      <c r="A41" s="1">
        <v>80.35</v>
      </c>
      <c r="B41" s="1">
        <v>0.809</v>
      </c>
      <c r="C41" s="1">
        <f t="shared" si="0"/>
        <v>0.8001482312676006</v>
      </c>
      <c r="D41" s="2">
        <f t="shared" si="1"/>
        <v>0.8238269908264072</v>
      </c>
      <c r="E41" s="1">
        <f t="shared" si="2"/>
        <v>97.53261412253363</v>
      </c>
    </row>
    <row r="42" spans="1:5" ht="15.75">
      <c r="A42" s="1">
        <v>82.35</v>
      </c>
      <c r="B42" s="1">
        <v>0.897</v>
      </c>
      <c r="C42" s="1">
        <f t="shared" si="0"/>
        <v>0.8876545925453251</v>
      </c>
      <c r="D42" s="2">
        <f t="shared" si="1"/>
        <v>0.8238269908264072</v>
      </c>
      <c r="E42" s="1">
        <f t="shared" si="2"/>
        <v>99.96030831351145</v>
      </c>
    </row>
    <row r="43" spans="1:5" ht="15.75">
      <c r="A43" s="1">
        <v>85.85</v>
      </c>
      <c r="B43" s="1">
        <v>0.828</v>
      </c>
      <c r="C43" s="1">
        <f t="shared" si="0"/>
        <v>0.8201314466858183</v>
      </c>
      <c r="D43" s="2">
        <f t="shared" si="1"/>
        <v>0.8238269908264072</v>
      </c>
      <c r="E43" s="1">
        <f t="shared" si="2"/>
        <v>104.20877314772262</v>
      </c>
    </row>
    <row r="44" spans="1:5" ht="15.75">
      <c r="A44" s="1">
        <v>87.85</v>
      </c>
      <c r="B44" s="1">
        <v>0.959</v>
      </c>
      <c r="C44" s="1">
        <f t="shared" si="0"/>
        <v>0.9503881987591797</v>
      </c>
      <c r="D44" s="2">
        <f t="shared" si="1"/>
        <v>0.8238269908264072</v>
      </c>
      <c r="E44" s="1">
        <f t="shared" si="2"/>
        <v>106.63646733870044</v>
      </c>
    </row>
    <row r="45" spans="1:5" ht="15.75">
      <c r="A45" s="1">
        <v>91.85</v>
      </c>
      <c r="B45" s="1">
        <v>0.854</v>
      </c>
      <c r="C45" s="1">
        <f t="shared" si="0"/>
        <v>0.8472245570971925</v>
      </c>
      <c r="D45" s="2">
        <f t="shared" si="1"/>
        <v>0.8238269908264072</v>
      </c>
      <c r="E45" s="1">
        <f t="shared" si="2"/>
        <v>111.49185572065606</v>
      </c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4</v>
      </c>
      <c r="C3" s="1">
        <v>0</v>
      </c>
      <c r="F3" s="5">
        <f>1000*1/SLOPE(C3:C12,B3:B12)</f>
        <v>67.47559086521403</v>
      </c>
      <c r="G3" s="1">
        <f>INTERCEPT(B4:B12,A4:A12)</f>
        <v>3.9761403508771984</v>
      </c>
    </row>
    <row r="4" spans="1:9" ht="15.75">
      <c r="A4" s="3">
        <v>33.8</v>
      </c>
      <c r="B4" s="3">
        <v>6.5</v>
      </c>
      <c r="C4" s="1">
        <f>A4/$G$18</f>
        <v>36.75822654746866</v>
      </c>
      <c r="E4" s="6">
        <f>1000*1/SLOPE(C3:C4,B3:B4)</f>
        <v>68.01198629024073</v>
      </c>
      <c r="F4" s="6" t="s">
        <v>7</v>
      </c>
      <c r="I4" s="7">
        <f>SLOPE(E4:E12,A4:A12)*1000</f>
        <v>120.57526655333812</v>
      </c>
    </row>
    <row r="5" spans="1:9" ht="15.75">
      <c r="A5" s="3">
        <v>52.8</v>
      </c>
      <c r="B5" s="3">
        <v>7.8</v>
      </c>
      <c r="C5" s="1">
        <f>A5/$G$18</f>
        <v>57.42113496172619</v>
      </c>
      <c r="E5" s="6">
        <f>1000*1/SLOPE(C4:C5,B4:B5)</f>
        <v>62.91466689669882</v>
      </c>
      <c r="F5" s="8">
        <f>CORREL(C3:C11,B3:B11)</f>
        <v>0.9997761883694474</v>
      </c>
      <c r="I5" s="7"/>
    </row>
    <row r="6" spans="1:5" ht="15.75">
      <c r="A6" s="3">
        <v>71.8</v>
      </c>
      <c r="B6" s="3">
        <v>9.3</v>
      </c>
      <c r="C6" s="1">
        <f>A6/$G$18</f>
        <v>78.08404337598373</v>
      </c>
      <c r="E6" s="6">
        <f>1000*1/SLOPE(C5:C6,B5:B6)</f>
        <v>72.59384641926755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73.348312050283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0.9997761883694477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0.9195220546440541</v>
      </c>
      <c r="E16" s="1">
        <v>0</v>
      </c>
    </row>
    <row r="17" spans="1:7" ht="15.75">
      <c r="A17" s="1">
        <v>7.55</v>
      </c>
      <c r="B17" s="1">
        <v>0.911</v>
      </c>
      <c r="C17" s="1">
        <f>B17*(1+($I$28+$I$29*A17)/(1282900)+($I$30+A17*$I$31-$I$32)/400)</f>
        <v>0.8878421983984216</v>
      </c>
      <c r="D17" s="2">
        <f>$G$18</f>
        <v>0.9195220546440541</v>
      </c>
      <c r="E17" s="1">
        <f>E16+(A17-A16)/D17</f>
        <v>8.21078729092865</v>
      </c>
      <c r="G17" s="3" t="s">
        <v>14</v>
      </c>
    </row>
    <row r="18" spans="1:7" ht="15.75">
      <c r="A18" s="1">
        <v>9.55</v>
      </c>
      <c r="B18" s="1">
        <v>0.754</v>
      </c>
      <c r="C18" s="1">
        <f aca="true" t="shared" si="0" ref="C18:C45">B18*(1+($I$28+$I$29*A18)/(1282900)+($I$30+A18*$I$31-$I$32)/400)</f>
        <v>0.7351118086630398</v>
      </c>
      <c r="D18" s="2">
        <f aca="true" t="shared" si="1" ref="D18:D45">$G$18</f>
        <v>0.9195220546440541</v>
      </c>
      <c r="E18" s="1">
        <f aca="true" t="shared" si="2" ref="E18:E45">E17+(A18-A17)/D18</f>
        <v>10.385830281903129</v>
      </c>
      <c r="G18" s="1">
        <f>AVERAGE(C16:C990)</f>
        <v>0.9195220546440541</v>
      </c>
    </row>
    <row r="19" spans="1:5" ht="15.75">
      <c r="A19" s="1">
        <v>11.55</v>
      </c>
      <c r="B19" s="1">
        <v>1.176</v>
      </c>
      <c r="C19" s="1">
        <f t="shared" si="0"/>
        <v>1.146975021768976</v>
      </c>
      <c r="D19" s="2">
        <f t="shared" si="1"/>
        <v>0.9195220546440541</v>
      </c>
      <c r="E19" s="1">
        <f t="shared" si="2"/>
        <v>12.560873272877606</v>
      </c>
    </row>
    <row r="20" spans="1:7" ht="15.75">
      <c r="A20" s="1">
        <v>13.55</v>
      </c>
      <c r="B20" s="1">
        <v>1.085</v>
      </c>
      <c r="C20" s="1">
        <f t="shared" si="0"/>
        <v>1.058621961484634</v>
      </c>
      <c r="D20" s="2">
        <f t="shared" si="1"/>
        <v>0.9195220546440541</v>
      </c>
      <c r="E20" s="1">
        <f t="shared" si="2"/>
        <v>14.735916263852083</v>
      </c>
      <c r="G20" s="16"/>
    </row>
    <row r="21" spans="1:5" ht="15.75">
      <c r="A21" s="1">
        <v>17.05</v>
      </c>
      <c r="B21" s="1">
        <v>0.643</v>
      </c>
      <c r="C21" s="1">
        <f t="shared" si="0"/>
        <v>0.6277835028929972</v>
      </c>
      <c r="D21" s="2">
        <f t="shared" si="1"/>
        <v>0.9195220546440541</v>
      </c>
      <c r="E21" s="1">
        <f t="shared" si="2"/>
        <v>18.542241498057418</v>
      </c>
    </row>
    <row r="22" spans="1:5" ht="15.75">
      <c r="A22" s="1">
        <v>19.05</v>
      </c>
      <c r="B22" s="1">
        <v>1.086</v>
      </c>
      <c r="C22" s="1">
        <f t="shared" si="0"/>
        <v>1.0607013041421693</v>
      </c>
      <c r="D22" s="2">
        <f t="shared" si="1"/>
        <v>0.9195220546440541</v>
      </c>
      <c r="E22" s="1">
        <f t="shared" si="2"/>
        <v>20.717284489031897</v>
      </c>
    </row>
    <row r="23" spans="1:5" ht="15.75">
      <c r="A23" s="1">
        <v>21.05</v>
      </c>
      <c r="B23" s="1">
        <v>1.077</v>
      </c>
      <c r="C23" s="1">
        <f t="shared" si="0"/>
        <v>1.0523089647183328</v>
      </c>
      <c r="D23" s="2">
        <f t="shared" si="1"/>
        <v>0.9195220546440541</v>
      </c>
      <c r="E23" s="1">
        <f t="shared" si="2"/>
        <v>22.892327480006372</v>
      </c>
    </row>
    <row r="24" spans="1:5" ht="15.75">
      <c r="A24" s="1">
        <v>23.05</v>
      </c>
      <c r="B24" s="1">
        <v>0.786</v>
      </c>
      <c r="C24" s="1">
        <f t="shared" si="0"/>
        <v>0.7682708231466086</v>
      </c>
      <c r="D24" s="2">
        <f t="shared" si="1"/>
        <v>0.9195220546440541</v>
      </c>
      <c r="E24" s="1">
        <f t="shared" si="2"/>
        <v>25.067370470980848</v>
      </c>
    </row>
    <row r="25" spans="1:5" ht="15.75">
      <c r="A25" s="1">
        <v>26.55</v>
      </c>
      <c r="B25" s="1">
        <v>0.885</v>
      </c>
      <c r="C25" s="1">
        <f t="shared" si="0"/>
        <v>0.8656100958908275</v>
      </c>
      <c r="D25" s="2">
        <f t="shared" si="1"/>
        <v>0.9195220546440541</v>
      </c>
      <c r="E25" s="1">
        <f t="shared" si="2"/>
        <v>28.873695705186183</v>
      </c>
    </row>
    <row r="26" spans="1:7" ht="15.75">
      <c r="A26" s="1">
        <v>28.55</v>
      </c>
      <c r="B26" s="1">
        <v>1.056</v>
      </c>
      <c r="C26" s="1">
        <f t="shared" si="0"/>
        <v>1.0332538144199341</v>
      </c>
      <c r="D26" s="2">
        <f t="shared" si="1"/>
        <v>0.9195220546440541</v>
      </c>
      <c r="E26" s="1">
        <f t="shared" si="2"/>
        <v>31.04873869616066</v>
      </c>
      <c r="G26" s="17" t="s">
        <v>15</v>
      </c>
    </row>
    <row r="27" spans="1:5" ht="15.75">
      <c r="A27" s="1">
        <v>30.61</v>
      </c>
      <c r="B27" s="1">
        <v>1.096</v>
      </c>
      <c r="C27" s="1">
        <f t="shared" si="0"/>
        <v>1.0728093914917898</v>
      </c>
      <c r="D27" s="2">
        <f t="shared" si="1"/>
        <v>0.9195220546440541</v>
      </c>
      <c r="E27" s="1">
        <f t="shared" si="2"/>
        <v>33.28903297686437</v>
      </c>
    </row>
    <row r="28" spans="1:9" ht="15.75">
      <c r="A28" s="1">
        <v>32.66</v>
      </c>
      <c r="B28" s="1">
        <v>1.104</v>
      </c>
      <c r="C28" s="1">
        <f t="shared" si="0"/>
        <v>1.0810582971573766</v>
      </c>
      <c r="D28" s="2">
        <f t="shared" si="1"/>
        <v>0.9195220546440541</v>
      </c>
      <c r="E28" s="1">
        <f t="shared" si="2"/>
        <v>35.518452042613205</v>
      </c>
      <c r="G28" s="3" t="s">
        <v>16</v>
      </c>
      <c r="I28" s="1">
        <v>955</v>
      </c>
    </row>
    <row r="29" spans="1:9" ht="15.75">
      <c r="A29" s="1">
        <v>35.99</v>
      </c>
      <c r="B29" s="1">
        <v>0.878</v>
      </c>
      <c r="C29" s="1">
        <f t="shared" si="0"/>
        <v>0.8602949271711527</v>
      </c>
      <c r="D29" s="2">
        <f t="shared" si="1"/>
        <v>0.9195220546440541</v>
      </c>
      <c r="E29" s="1">
        <f t="shared" si="2"/>
        <v>39.13989862258572</v>
      </c>
      <c r="G29" s="3" t="s">
        <v>17</v>
      </c>
      <c r="I29" s="1">
        <v>1.8</v>
      </c>
    </row>
    <row r="30" spans="1:9" ht="15.75">
      <c r="A30" s="1">
        <v>37.99</v>
      </c>
      <c r="B30" s="1">
        <v>0.811</v>
      </c>
      <c r="C30" s="1">
        <f t="shared" si="0"/>
        <v>0.7949457008357771</v>
      </c>
      <c r="D30" s="2">
        <f t="shared" si="1"/>
        <v>0.9195220546440541</v>
      </c>
      <c r="E30" s="1">
        <f t="shared" si="2"/>
        <v>41.314941613560194</v>
      </c>
      <c r="G30" s="3" t="s">
        <v>18</v>
      </c>
      <c r="I30" s="1">
        <f>G3</f>
        <v>3.9761403508771984</v>
      </c>
    </row>
    <row r="31" spans="1:9" ht="15.75">
      <c r="A31" s="1">
        <v>39.99</v>
      </c>
      <c r="B31" s="1">
        <v>0.941</v>
      </c>
      <c r="C31" s="1">
        <f t="shared" si="0"/>
        <v>0.9227200063936397</v>
      </c>
      <c r="D31" s="2">
        <f t="shared" si="1"/>
        <v>0.9195220546440541</v>
      </c>
      <c r="E31" s="1">
        <f t="shared" si="2"/>
        <v>43.48998460453467</v>
      </c>
      <c r="G31" s="3" t="s">
        <v>19</v>
      </c>
      <c r="I31" s="1">
        <f>F9/1000</f>
        <v>0.073348312050283</v>
      </c>
    </row>
    <row r="32" spans="1:9" ht="15.75">
      <c r="A32" s="1">
        <v>42.02</v>
      </c>
      <c r="B32" s="1">
        <v>0.908</v>
      </c>
      <c r="C32" s="1">
        <f t="shared" si="0"/>
        <v>0.8907016514223334</v>
      </c>
      <c r="D32" s="2">
        <f t="shared" si="1"/>
        <v>0.9195220546440541</v>
      </c>
      <c r="E32" s="1">
        <f t="shared" si="2"/>
        <v>45.69765324037377</v>
      </c>
      <c r="G32" s="3" t="s">
        <v>20</v>
      </c>
      <c r="I32" s="1">
        <v>15</v>
      </c>
    </row>
    <row r="33" spans="1:5" ht="15.75">
      <c r="A33" s="1">
        <v>45.55</v>
      </c>
      <c r="B33" s="1">
        <v>0.89</v>
      </c>
      <c r="C33" s="1">
        <f t="shared" si="0"/>
        <v>0.8736250742353424</v>
      </c>
      <c r="D33" s="2">
        <f t="shared" si="1"/>
        <v>0.9195220546440541</v>
      </c>
      <c r="E33" s="1">
        <f t="shared" si="2"/>
        <v>49.536604119443716</v>
      </c>
    </row>
    <row r="34" spans="1:5" ht="15.75">
      <c r="A34" s="1">
        <v>47.55</v>
      </c>
      <c r="B34" s="1">
        <v>0.664</v>
      </c>
      <c r="C34" s="1">
        <f t="shared" si="0"/>
        <v>0.6520285811265023</v>
      </c>
      <c r="D34" s="2">
        <f t="shared" si="1"/>
        <v>0.9195220546440541</v>
      </c>
      <c r="E34" s="1">
        <f t="shared" si="2"/>
        <v>51.71164711041819</v>
      </c>
    </row>
    <row r="35" spans="1:5" ht="15.75">
      <c r="A35" s="1">
        <v>49.6</v>
      </c>
      <c r="B35" s="1">
        <v>1.075</v>
      </c>
      <c r="C35" s="1">
        <f t="shared" si="0"/>
        <v>1.0560257566865179</v>
      </c>
      <c r="D35" s="2">
        <f t="shared" si="1"/>
        <v>0.9195220546440541</v>
      </c>
      <c r="E35" s="1">
        <f t="shared" si="2"/>
        <v>53.941066176167034</v>
      </c>
    </row>
    <row r="36" spans="1:5" ht="15.75">
      <c r="A36" s="1">
        <v>51.65</v>
      </c>
      <c r="B36" s="1">
        <v>1.046</v>
      </c>
      <c r="C36" s="1">
        <f t="shared" si="0"/>
        <v>1.0279338305638364</v>
      </c>
      <c r="D36" s="2">
        <f t="shared" si="1"/>
        <v>0.9195220546440541</v>
      </c>
      <c r="E36" s="1">
        <f t="shared" si="2"/>
        <v>56.17048524191587</v>
      </c>
    </row>
    <row r="37" spans="1:5" ht="15.75">
      <c r="A37" s="1">
        <v>55.05</v>
      </c>
      <c r="B37" s="1">
        <v>0.792</v>
      </c>
      <c r="C37" s="1">
        <f t="shared" si="0"/>
        <v>0.7788183944058796</v>
      </c>
      <c r="D37" s="2">
        <f t="shared" si="1"/>
        <v>0.9195220546440541</v>
      </c>
      <c r="E37" s="1">
        <f t="shared" si="2"/>
        <v>59.86805832657248</v>
      </c>
    </row>
    <row r="38" spans="1:5" ht="15.75">
      <c r="A38" s="1">
        <v>57.05</v>
      </c>
      <c r="B38" s="1">
        <v>0.75</v>
      </c>
      <c r="C38" s="1">
        <f t="shared" si="0"/>
        <v>0.7377945797219007</v>
      </c>
      <c r="D38" s="2">
        <f t="shared" si="1"/>
        <v>0.9195220546440541</v>
      </c>
      <c r="E38" s="1">
        <f t="shared" si="2"/>
        <v>62.043101317546956</v>
      </c>
    </row>
    <row r="39" spans="1:5" ht="15.75">
      <c r="A39" s="1">
        <v>59.05</v>
      </c>
      <c r="B39" s="1">
        <v>1.079</v>
      </c>
      <c r="C39" s="1">
        <f t="shared" si="0"/>
        <v>1.0618392106643304</v>
      </c>
      <c r="D39" s="2">
        <f t="shared" si="1"/>
        <v>0.9195220546440541</v>
      </c>
      <c r="E39" s="1">
        <f t="shared" si="2"/>
        <v>64.21814430852143</v>
      </c>
    </row>
    <row r="40" spans="1:5" ht="15.75">
      <c r="A40" s="1">
        <v>65.35</v>
      </c>
      <c r="B40" s="1">
        <v>0.897</v>
      </c>
      <c r="C40" s="1">
        <f t="shared" si="0"/>
        <v>0.8837779771476516</v>
      </c>
      <c r="D40" s="2">
        <f t="shared" si="1"/>
        <v>0.9195220546440541</v>
      </c>
      <c r="E40" s="1">
        <f t="shared" si="2"/>
        <v>71.06952973009103</v>
      </c>
    </row>
    <row r="41" spans="1:5" ht="15.75">
      <c r="A41" s="1">
        <v>69.35</v>
      </c>
      <c r="B41" s="1">
        <v>1.035</v>
      </c>
      <c r="C41" s="1">
        <f t="shared" si="0"/>
        <v>1.0205087835301034</v>
      </c>
      <c r="D41" s="2">
        <f t="shared" si="1"/>
        <v>0.9195220546440541</v>
      </c>
      <c r="E41" s="1">
        <f t="shared" si="2"/>
        <v>75.41961571203998</v>
      </c>
    </row>
    <row r="42" spans="1:5" ht="15.75">
      <c r="A42" s="1">
        <v>74.05</v>
      </c>
      <c r="B42" s="1">
        <v>0.794</v>
      </c>
      <c r="C42" s="1">
        <f t="shared" si="0"/>
        <v>0.7835726058436663</v>
      </c>
      <c r="D42" s="2">
        <f t="shared" si="1"/>
        <v>0.9195220546440541</v>
      </c>
      <c r="E42" s="1">
        <f t="shared" si="2"/>
        <v>80.53096674083001</v>
      </c>
    </row>
    <row r="43" spans="1:5" ht="15.75">
      <c r="A43" s="1">
        <v>76.05</v>
      </c>
      <c r="B43" s="1">
        <v>0.96</v>
      </c>
      <c r="C43" s="1">
        <f t="shared" si="0"/>
        <v>0.9477473370916099</v>
      </c>
      <c r="D43" s="2">
        <f t="shared" si="1"/>
        <v>0.9195220546440541</v>
      </c>
      <c r="E43" s="1">
        <f t="shared" si="2"/>
        <v>82.70600973180449</v>
      </c>
    </row>
    <row r="44" spans="1:5" ht="15.75">
      <c r="A44" s="1">
        <v>78.05</v>
      </c>
      <c r="B44" s="1">
        <v>1.076</v>
      </c>
      <c r="C44" s="1">
        <f t="shared" si="0"/>
        <v>1.062664440318161</v>
      </c>
      <c r="D44" s="2">
        <f t="shared" si="1"/>
        <v>0.9195220546440541</v>
      </c>
      <c r="E44" s="1">
        <f t="shared" si="2"/>
        <v>84.88105272277896</v>
      </c>
    </row>
    <row r="45" spans="1:5" ht="15.75">
      <c r="A45" s="1">
        <v>80.05</v>
      </c>
      <c r="B45" s="1">
        <v>0.932</v>
      </c>
      <c r="C45" s="1">
        <f t="shared" si="0"/>
        <v>0.9207935433440566</v>
      </c>
      <c r="D45" s="2">
        <f t="shared" si="1"/>
        <v>0.9195220546440541</v>
      </c>
      <c r="E45" s="1">
        <f t="shared" si="2"/>
        <v>87.05609571375344</v>
      </c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1.5</v>
      </c>
      <c r="C3" s="1">
        <v>0</v>
      </c>
      <c r="F3" s="5">
        <f>1000*1/SLOPE(C3:C12,B3:B12)</f>
        <v>25.885231426550398</v>
      </c>
      <c r="G3" s="1">
        <f>INTERCEPT(B4:B12,A4:A12)</f>
        <v>1.9210526315789402</v>
      </c>
    </row>
    <row r="4" spans="1:9" ht="15.75">
      <c r="A4" s="3">
        <v>52.4</v>
      </c>
      <c r="B4" s="3">
        <v>3.3</v>
      </c>
      <c r="C4" s="1">
        <f>A4/$G$18</f>
        <v>63.613765945892496</v>
      </c>
      <c r="E4" s="6">
        <f>1000*1/SLOPE(C3:C4,B3:B4)</f>
        <v>28.29576229665465</v>
      </c>
      <c r="F4" s="6" t="s">
        <v>7</v>
      </c>
      <c r="I4" s="7">
        <f>SLOPE(E4:E12,A4:A12)*1000</f>
        <v>-174.18136224472255</v>
      </c>
    </row>
    <row r="5" spans="1:9" ht="15.75">
      <c r="A5" s="3">
        <v>71.4</v>
      </c>
      <c r="B5" s="3">
        <v>3.8</v>
      </c>
      <c r="C5" s="1">
        <f>A5/$G$18</f>
        <v>86.67982611711307</v>
      </c>
      <c r="E5" s="6">
        <f>1000*1/SLOPE(C4:C5,B4:B5)</f>
        <v>21.67687053135566</v>
      </c>
      <c r="F5" s="8">
        <f>CORREL(C3:C11,B3:B11)</f>
        <v>0.9976334696952788</v>
      </c>
      <c r="I5" s="7"/>
    </row>
    <row r="6" spans="1:5" ht="15.75">
      <c r="A6" s="3">
        <v>90.4</v>
      </c>
      <c r="B6" s="3">
        <v>4.3</v>
      </c>
      <c r="C6" s="1">
        <f>A6/$G$18</f>
        <v>109.74588628833364</v>
      </c>
      <c r="E6" s="6">
        <f>1000*1/SLOPE(C5:C6,B5:B6)</f>
        <v>21.676870531355235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31.276193660941573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0.9976334696952786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0.8237210801915027</v>
      </c>
      <c r="E16" s="1">
        <v>0</v>
      </c>
    </row>
    <row r="17" spans="1:7" ht="15.75">
      <c r="A17" s="1">
        <v>7.15</v>
      </c>
      <c r="B17" s="1">
        <v>0.808</v>
      </c>
      <c r="C17" s="1">
        <f>B17*(1+($I$28+$I$29*A17)/(1282900)+($I$30+A17*$I$31-$I$32)/400)</f>
        <v>0.7836004259161062</v>
      </c>
      <c r="D17" s="2">
        <f>$G$18</f>
        <v>0.8237210801915027</v>
      </c>
      <c r="E17" s="1">
        <f>E16+(A17-A16)/D17</f>
        <v>8.68012264338037</v>
      </c>
      <c r="G17" s="3" t="s">
        <v>14</v>
      </c>
    </row>
    <row r="18" spans="1:7" ht="15.75">
      <c r="A18" s="1">
        <v>8.75</v>
      </c>
      <c r="B18" s="1">
        <v>0.798</v>
      </c>
      <c r="C18" s="1">
        <f aca="true" t="shared" si="0" ref="C18:C57">B18*(1+($I$28+$I$29*A18)/(1282900)+($I$30+A18*$I$31-$I$32)/400)</f>
        <v>0.7740040258943187</v>
      </c>
      <c r="D18" s="2">
        <f aca="true" t="shared" si="1" ref="D18:D57">$G$18</f>
        <v>0.8237210801915027</v>
      </c>
      <c r="E18" s="1">
        <f aca="true" t="shared" si="2" ref="E18:E57">E17+(A18-A17)/D18</f>
        <v>10.622527710430523</v>
      </c>
      <c r="G18" s="1">
        <f>AVERAGE(C16:C990)</f>
        <v>0.8237210801915027</v>
      </c>
    </row>
    <row r="19" spans="1:5" ht="15.75">
      <c r="A19" s="1">
        <v>9.15</v>
      </c>
      <c r="B19" s="1">
        <v>0.681</v>
      </c>
      <c r="C19" s="1">
        <f t="shared" si="0"/>
        <v>0.6605439139085679</v>
      </c>
      <c r="D19" s="2">
        <f t="shared" si="1"/>
        <v>0.8237210801915027</v>
      </c>
      <c r="E19" s="1">
        <f t="shared" si="2"/>
        <v>11.108128977193061</v>
      </c>
    </row>
    <row r="20" spans="1:7" ht="15.75">
      <c r="A20" s="1">
        <v>10.75</v>
      </c>
      <c r="B20" s="1">
        <v>0.728</v>
      </c>
      <c r="C20" s="1">
        <f t="shared" si="0"/>
        <v>0.7062248241201337</v>
      </c>
      <c r="D20" s="2">
        <f t="shared" si="1"/>
        <v>0.8237210801915027</v>
      </c>
      <c r="E20" s="1">
        <f t="shared" si="2"/>
        <v>13.050534044243214</v>
      </c>
      <c r="G20" s="16"/>
    </row>
    <row r="21" spans="1:5" ht="15.75">
      <c r="A21" s="1">
        <v>11.15</v>
      </c>
      <c r="B21" s="1">
        <v>0.935</v>
      </c>
      <c r="C21" s="1">
        <f t="shared" si="0"/>
        <v>0.9070630242428831</v>
      </c>
      <c r="D21" s="2">
        <f t="shared" si="1"/>
        <v>0.8237210801915027</v>
      </c>
      <c r="E21" s="1">
        <f t="shared" si="2"/>
        <v>13.536135311005753</v>
      </c>
    </row>
    <row r="22" spans="1:5" ht="15.75">
      <c r="A22" s="1">
        <v>12.75</v>
      </c>
      <c r="B22" s="1">
        <v>0.977</v>
      </c>
      <c r="C22" s="1">
        <f t="shared" si="0"/>
        <v>0.9479325219133721</v>
      </c>
      <c r="D22" s="2">
        <f t="shared" si="1"/>
        <v>0.8237210801915027</v>
      </c>
      <c r="E22" s="1">
        <f t="shared" si="2"/>
        <v>15.478540378055905</v>
      </c>
    </row>
    <row r="23" spans="1:5" ht="15.75">
      <c r="A23" s="1">
        <v>14.75</v>
      </c>
      <c r="B23" s="1">
        <v>0.946</v>
      </c>
      <c r="C23" s="1">
        <f t="shared" si="0"/>
        <v>0.9180054177518533</v>
      </c>
      <c r="D23" s="2">
        <f t="shared" si="1"/>
        <v>0.8237210801915027</v>
      </c>
      <c r="E23" s="1">
        <f t="shared" si="2"/>
        <v>17.906546711868597</v>
      </c>
    </row>
    <row r="24" spans="1:5" ht="15.75">
      <c r="A24" s="1">
        <v>16.65</v>
      </c>
      <c r="B24" s="1">
        <v>0.61</v>
      </c>
      <c r="C24" s="1">
        <f t="shared" si="0"/>
        <v>0.5920407741194422</v>
      </c>
      <c r="D24" s="2">
        <f t="shared" si="1"/>
        <v>0.8237210801915027</v>
      </c>
      <c r="E24" s="1">
        <f t="shared" si="2"/>
        <v>20.21315272899065</v>
      </c>
    </row>
    <row r="25" spans="1:5" ht="15.75">
      <c r="A25" s="1">
        <v>18.25</v>
      </c>
      <c r="B25" s="1">
        <v>0.663</v>
      </c>
      <c r="C25" s="1">
        <f t="shared" si="0"/>
        <v>0.6435648152060895</v>
      </c>
      <c r="D25" s="2">
        <f t="shared" si="1"/>
        <v>0.8237210801915027</v>
      </c>
      <c r="E25" s="1">
        <f t="shared" si="2"/>
        <v>22.155557796040803</v>
      </c>
    </row>
    <row r="26" spans="1:7" ht="15.75">
      <c r="A26" s="1">
        <v>18.65</v>
      </c>
      <c r="B26" s="1">
        <v>0.917</v>
      </c>
      <c r="C26" s="1">
        <f t="shared" si="0"/>
        <v>0.8901482530518138</v>
      </c>
      <c r="D26" s="2">
        <f t="shared" si="1"/>
        <v>0.8237210801915027</v>
      </c>
      <c r="E26" s="1">
        <f t="shared" si="2"/>
        <v>22.64115906280334</v>
      </c>
      <c r="G26" s="17" t="s">
        <v>15</v>
      </c>
    </row>
    <row r="27" spans="1:5" ht="15.75">
      <c r="A27" s="1">
        <v>20.25</v>
      </c>
      <c r="B27" s="1">
        <v>0.973</v>
      </c>
      <c r="C27" s="1">
        <f t="shared" si="0"/>
        <v>0.9446323629583875</v>
      </c>
      <c r="D27" s="2">
        <f t="shared" si="1"/>
        <v>0.8237210801915027</v>
      </c>
      <c r="E27" s="1">
        <f t="shared" si="2"/>
        <v>24.583564129853492</v>
      </c>
    </row>
    <row r="28" spans="1:9" ht="15.75">
      <c r="A28" s="1">
        <v>20.65</v>
      </c>
      <c r="B28" s="1">
        <v>0.909</v>
      </c>
      <c r="C28" s="1">
        <f t="shared" si="0"/>
        <v>0.8825272114697196</v>
      </c>
      <c r="D28" s="2">
        <f t="shared" si="1"/>
        <v>0.8237210801915027</v>
      </c>
      <c r="E28" s="1">
        <f t="shared" si="2"/>
        <v>25.06916539661603</v>
      </c>
      <c r="G28" s="3" t="s">
        <v>16</v>
      </c>
      <c r="I28" s="1">
        <v>2477</v>
      </c>
    </row>
    <row r="29" spans="1:9" ht="15.75">
      <c r="A29" s="1">
        <v>22.65</v>
      </c>
      <c r="B29" s="1">
        <v>0.926</v>
      </c>
      <c r="C29" s="1">
        <f t="shared" si="0"/>
        <v>0.8991795280795889</v>
      </c>
      <c r="D29" s="2">
        <f t="shared" si="1"/>
        <v>0.8237210801915027</v>
      </c>
      <c r="E29" s="1">
        <f t="shared" si="2"/>
        <v>27.497171730428718</v>
      </c>
      <c r="G29" s="3" t="s">
        <v>17</v>
      </c>
      <c r="I29" s="1">
        <v>1.8</v>
      </c>
    </row>
    <row r="30" spans="1:9" ht="15.75">
      <c r="A30" s="1">
        <v>24.25</v>
      </c>
      <c r="B30" s="1">
        <v>0.92</v>
      </c>
      <c r="C30" s="1">
        <f t="shared" si="0"/>
        <v>0.8934704725484426</v>
      </c>
      <c r="D30" s="2">
        <f t="shared" si="1"/>
        <v>0.8237210801915027</v>
      </c>
      <c r="E30" s="1">
        <f t="shared" si="2"/>
        <v>29.43957679747887</v>
      </c>
      <c r="G30" s="3" t="s">
        <v>18</v>
      </c>
      <c r="I30" s="1">
        <f>G3</f>
        <v>1.9210526315789402</v>
      </c>
    </row>
    <row r="31" spans="1:9" ht="15.75">
      <c r="A31" s="1">
        <v>27.78</v>
      </c>
      <c r="B31" s="1">
        <v>0.79</v>
      </c>
      <c r="C31" s="1">
        <f t="shared" si="0"/>
        <v>0.767441172670838</v>
      </c>
      <c r="D31" s="2">
        <f t="shared" si="1"/>
        <v>0.8237210801915027</v>
      </c>
      <c r="E31" s="1">
        <f t="shared" si="2"/>
        <v>33.725007976658276</v>
      </c>
      <c r="G31" s="3" t="s">
        <v>19</v>
      </c>
      <c r="I31" s="1">
        <f>F9/1000</f>
        <v>0.03127619366094157</v>
      </c>
    </row>
    <row r="32" spans="1:9" ht="15.75">
      <c r="A32" s="1">
        <v>29.85</v>
      </c>
      <c r="B32" s="1">
        <v>0.986</v>
      </c>
      <c r="C32" s="1">
        <f t="shared" si="0"/>
        <v>0.958006751093273</v>
      </c>
      <c r="D32" s="2">
        <f t="shared" si="1"/>
        <v>0.8237210801915027</v>
      </c>
      <c r="E32" s="1">
        <f t="shared" si="2"/>
        <v>36.23799453215441</v>
      </c>
      <c r="G32" s="3" t="s">
        <v>20</v>
      </c>
      <c r="I32" s="1">
        <v>15</v>
      </c>
    </row>
    <row r="33" spans="1:5" ht="15.75">
      <c r="A33" s="1">
        <v>31.85</v>
      </c>
      <c r="B33" s="1">
        <v>0.892</v>
      </c>
      <c r="C33" s="1">
        <f t="shared" si="0"/>
        <v>0.8668174735793626</v>
      </c>
      <c r="D33" s="2">
        <f t="shared" si="1"/>
        <v>0.8237210801915027</v>
      </c>
      <c r="E33" s="1">
        <f t="shared" si="2"/>
        <v>38.6660008659671</v>
      </c>
    </row>
    <row r="34" spans="1:5" ht="15.75">
      <c r="A34" s="1">
        <v>33.85</v>
      </c>
      <c r="B34" s="1">
        <v>0.9</v>
      </c>
      <c r="C34" s="1">
        <f t="shared" si="0"/>
        <v>0.8747348897240435</v>
      </c>
      <c r="D34" s="2">
        <f t="shared" si="1"/>
        <v>0.8237210801915027</v>
      </c>
      <c r="E34" s="1">
        <f t="shared" si="2"/>
        <v>41.09400719977979</v>
      </c>
    </row>
    <row r="35" spans="1:5" ht="15.75">
      <c r="A35" s="1">
        <v>37.28</v>
      </c>
      <c r="B35" s="1">
        <v>0.805</v>
      </c>
      <c r="C35" s="1">
        <f t="shared" si="0"/>
        <v>0.7826215322206643</v>
      </c>
      <c r="D35" s="2">
        <f t="shared" si="1"/>
        <v>0.8237210801915027</v>
      </c>
      <c r="E35" s="1">
        <f t="shared" si="2"/>
        <v>45.258038062268554</v>
      </c>
    </row>
    <row r="36" spans="1:5" ht="15.75">
      <c r="A36" s="1">
        <v>39.28</v>
      </c>
      <c r="B36" s="1">
        <v>0.679</v>
      </c>
      <c r="C36" s="1">
        <f t="shared" si="0"/>
        <v>0.6602323369646838</v>
      </c>
      <c r="D36" s="2">
        <f t="shared" si="1"/>
        <v>0.8237210801915027</v>
      </c>
      <c r="E36" s="1">
        <f t="shared" si="2"/>
        <v>47.68604439608124</v>
      </c>
    </row>
    <row r="37" spans="1:5" ht="15.75">
      <c r="A37" s="1">
        <v>41.28</v>
      </c>
      <c r="B37" s="1">
        <v>0.918</v>
      </c>
      <c r="C37" s="1">
        <f t="shared" si="0"/>
        <v>0.8927724744650325</v>
      </c>
      <c r="D37" s="2">
        <f t="shared" si="1"/>
        <v>0.8237210801915027</v>
      </c>
      <c r="E37" s="1">
        <f t="shared" si="2"/>
        <v>50.11405072989393</v>
      </c>
    </row>
    <row r="38" spans="1:5" ht="15.75">
      <c r="A38" s="1">
        <v>43.28</v>
      </c>
      <c r="B38" s="1">
        <v>0.894</v>
      </c>
      <c r="C38" s="1">
        <f t="shared" si="0"/>
        <v>0.8695743308931844</v>
      </c>
      <c r="D38" s="2">
        <f t="shared" si="1"/>
        <v>0.8237210801915027</v>
      </c>
      <c r="E38" s="1">
        <f t="shared" si="2"/>
        <v>52.54205706370662</v>
      </c>
    </row>
    <row r="39" spans="1:5" ht="15.75">
      <c r="A39" s="1">
        <v>46.75</v>
      </c>
      <c r="B39" s="1">
        <v>0.802</v>
      </c>
      <c r="C39" s="1">
        <f t="shared" si="0"/>
        <v>0.7803094385142696</v>
      </c>
      <c r="D39" s="2">
        <f t="shared" si="1"/>
        <v>0.8237210801915027</v>
      </c>
      <c r="E39" s="1">
        <f t="shared" si="2"/>
        <v>56.75464805287164</v>
      </c>
    </row>
    <row r="40" spans="1:5" ht="15.75">
      <c r="A40" s="1">
        <v>48.75</v>
      </c>
      <c r="B40" s="1">
        <v>0.98</v>
      </c>
      <c r="C40" s="1">
        <f t="shared" si="0"/>
        <v>0.9536513272387299</v>
      </c>
      <c r="D40" s="2">
        <f t="shared" si="1"/>
        <v>0.8237210801915027</v>
      </c>
      <c r="E40" s="1">
        <f t="shared" si="2"/>
        <v>59.18265438668433</v>
      </c>
    </row>
    <row r="41" spans="1:5" ht="15.75">
      <c r="A41" s="1">
        <v>50.75</v>
      </c>
      <c r="B41" s="1">
        <v>0.701</v>
      </c>
      <c r="C41" s="1">
        <f t="shared" si="0"/>
        <v>0.6822642232200165</v>
      </c>
      <c r="D41" s="2">
        <f t="shared" si="1"/>
        <v>0.8237210801915027</v>
      </c>
      <c r="E41" s="1">
        <f t="shared" si="2"/>
        <v>61.610660720497016</v>
      </c>
    </row>
    <row r="42" spans="1:5" ht="15.75">
      <c r="A42" s="1">
        <v>52.75</v>
      </c>
      <c r="B42" s="1">
        <v>0.903</v>
      </c>
      <c r="C42" s="1">
        <f t="shared" si="0"/>
        <v>0.8790090720203572</v>
      </c>
      <c r="D42" s="2">
        <f t="shared" si="1"/>
        <v>0.8237210801915027</v>
      </c>
      <c r="E42" s="1">
        <f t="shared" si="2"/>
        <v>64.03866705430971</v>
      </c>
    </row>
    <row r="43" spans="1:5" ht="15.75">
      <c r="A43" s="1">
        <v>56.25</v>
      </c>
      <c r="B43" s="1">
        <v>0.739</v>
      </c>
      <c r="C43" s="1">
        <f t="shared" si="0"/>
        <v>0.7195720971062972</v>
      </c>
      <c r="D43" s="2">
        <f t="shared" si="1"/>
        <v>0.8237210801915027</v>
      </c>
      <c r="E43" s="1">
        <f t="shared" si="2"/>
        <v>68.28767813848192</v>
      </c>
    </row>
    <row r="44" spans="1:5" ht="15.75">
      <c r="A44" s="1">
        <v>58.25</v>
      </c>
      <c r="B44" s="1">
        <v>0.711</v>
      </c>
      <c r="C44" s="1">
        <f t="shared" si="0"/>
        <v>0.6924213837170946</v>
      </c>
      <c r="D44" s="2">
        <f t="shared" si="1"/>
        <v>0.8237210801915027</v>
      </c>
      <c r="E44" s="1">
        <f t="shared" si="2"/>
        <v>70.71568447229461</v>
      </c>
    </row>
    <row r="45" spans="1:5" ht="15.75">
      <c r="A45" s="1">
        <v>60.31</v>
      </c>
      <c r="B45" s="1">
        <v>0.837</v>
      </c>
      <c r="C45" s="1">
        <f t="shared" si="0"/>
        <v>0.8152662075048868</v>
      </c>
      <c r="D45" s="2">
        <f t="shared" si="1"/>
        <v>0.8237210801915027</v>
      </c>
      <c r="E45" s="1">
        <f t="shared" si="2"/>
        <v>73.21653099612169</v>
      </c>
    </row>
    <row r="46" spans="1:5" ht="15.75">
      <c r="A46" s="1">
        <v>62.35</v>
      </c>
      <c r="B46" s="1">
        <v>0.947</v>
      </c>
      <c r="C46" s="1">
        <f t="shared" si="0"/>
        <v>0.9225636797820322</v>
      </c>
      <c r="D46" s="2">
        <f t="shared" si="1"/>
        <v>0.8237210801915027</v>
      </c>
      <c r="E46" s="1">
        <f t="shared" si="2"/>
        <v>75.69309745661063</v>
      </c>
    </row>
    <row r="47" spans="1:5" ht="15.75">
      <c r="A47" s="1">
        <v>65.75</v>
      </c>
      <c r="B47" s="1">
        <v>0.76</v>
      </c>
      <c r="C47" s="1">
        <f t="shared" si="0"/>
        <v>0.740594684144352</v>
      </c>
      <c r="D47" s="2">
        <f t="shared" si="1"/>
        <v>0.8237210801915027</v>
      </c>
      <c r="E47" s="1">
        <f t="shared" si="2"/>
        <v>79.8207082240922</v>
      </c>
    </row>
    <row r="48" spans="1:5" ht="15.75">
      <c r="A48" s="1">
        <v>67.75</v>
      </c>
      <c r="B48" s="1">
        <v>0.891</v>
      </c>
      <c r="C48" s="1">
        <f t="shared" si="0"/>
        <v>0.8683916562058651</v>
      </c>
      <c r="D48" s="2">
        <f t="shared" si="1"/>
        <v>0.8237210801915027</v>
      </c>
      <c r="E48" s="1">
        <f t="shared" si="2"/>
        <v>82.24871455790489</v>
      </c>
    </row>
    <row r="49" spans="1:5" ht="15.75">
      <c r="A49" s="1">
        <v>69.25</v>
      </c>
      <c r="B49" s="1">
        <v>0.952</v>
      </c>
      <c r="C49" s="1">
        <f t="shared" si="0"/>
        <v>0.927957494286091</v>
      </c>
      <c r="D49" s="2">
        <f t="shared" si="1"/>
        <v>0.8237210801915027</v>
      </c>
      <c r="E49" s="1">
        <f t="shared" si="2"/>
        <v>84.06971930826441</v>
      </c>
    </row>
    <row r="50" spans="1:5" ht="15.75">
      <c r="A50" s="1">
        <v>70.25</v>
      </c>
      <c r="B50" s="1">
        <v>0.848</v>
      </c>
      <c r="C50" s="1">
        <f t="shared" si="0"/>
        <v>0.8266514818418488</v>
      </c>
      <c r="D50" s="2">
        <f t="shared" si="1"/>
        <v>0.8237210801915027</v>
      </c>
      <c r="E50" s="1">
        <f t="shared" si="2"/>
        <v>85.28372247517076</v>
      </c>
    </row>
    <row r="51" spans="1:5" ht="15.75">
      <c r="A51" s="1">
        <v>71.75</v>
      </c>
      <c r="B51" s="1">
        <v>0.634</v>
      </c>
      <c r="C51" s="1">
        <f t="shared" si="0"/>
        <v>0.6181146551311701</v>
      </c>
      <c r="D51" s="2">
        <f t="shared" si="1"/>
        <v>0.8237210801915027</v>
      </c>
      <c r="E51" s="1">
        <f t="shared" si="2"/>
        <v>87.10472722553028</v>
      </c>
    </row>
    <row r="52" spans="1:5" ht="15.75">
      <c r="A52" s="1">
        <v>73.25</v>
      </c>
      <c r="B52" s="1">
        <v>0.986</v>
      </c>
      <c r="C52" s="1">
        <f t="shared" si="0"/>
        <v>0.961412750349916</v>
      </c>
      <c r="D52" s="2">
        <f t="shared" si="1"/>
        <v>0.8237210801915027</v>
      </c>
      <c r="E52" s="1">
        <f t="shared" si="2"/>
        <v>88.9257319758898</v>
      </c>
    </row>
    <row r="53" spans="1:5" ht="15.75">
      <c r="A53" s="1">
        <v>76.5</v>
      </c>
      <c r="B53" s="1">
        <v>0.874</v>
      </c>
      <c r="C53" s="1">
        <f t="shared" si="0"/>
        <v>0.8524317080150068</v>
      </c>
      <c r="D53" s="2">
        <f t="shared" si="1"/>
        <v>0.8237210801915027</v>
      </c>
      <c r="E53" s="1">
        <f t="shared" si="2"/>
        <v>92.87124226833542</v>
      </c>
    </row>
    <row r="54" spans="1:5" ht="15.75">
      <c r="A54" s="1">
        <v>81.25</v>
      </c>
      <c r="B54" s="1">
        <v>0.81</v>
      </c>
      <c r="C54" s="1">
        <f t="shared" si="0"/>
        <v>0.7903173157145661</v>
      </c>
      <c r="D54" s="2">
        <f t="shared" si="1"/>
        <v>0.8237210801915027</v>
      </c>
      <c r="E54" s="1">
        <f t="shared" si="2"/>
        <v>98.63775731114056</v>
      </c>
    </row>
    <row r="55" spans="1:5" ht="15.75">
      <c r="A55" s="1">
        <v>83.25</v>
      </c>
      <c r="B55" s="1">
        <v>0.707</v>
      </c>
      <c r="C55" s="1">
        <f t="shared" si="0"/>
        <v>0.6899327208553673</v>
      </c>
      <c r="D55" s="2">
        <f t="shared" si="1"/>
        <v>0.8237210801915027</v>
      </c>
      <c r="E55" s="1">
        <f t="shared" si="2"/>
        <v>101.06576364495325</v>
      </c>
    </row>
    <row r="56" spans="1:5" ht="15.75">
      <c r="A56" s="1">
        <v>85.25</v>
      </c>
      <c r="B56" s="1">
        <v>1.088</v>
      </c>
      <c r="C56" s="1">
        <f t="shared" si="0"/>
        <v>1.0619084152236729</v>
      </c>
      <c r="D56" s="2">
        <f t="shared" si="1"/>
        <v>0.8237210801915027</v>
      </c>
      <c r="E56" s="1">
        <f t="shared" si="2"/>
        <v>103.49376997876594</v>
      </c>
    </row>
    <row r="57" spans="1:5" ht="15.75">
      <c r="A57" s="1">
        <v>87.25</v>
      </c>
      <c r="B57" s="1">
        <v>0.896</v>
      </c>
      <c r="C57" s="1">
        <f t="shared" si="0"/>
        <v>0.8746554441882743</v>
      </c>
      <c r="D57" s="2">
        <f t="shared" si="1"/>
        <v>0.8237210801915027</v>
      </c>
      <c r="E57" s="1">
        <f t="shared" si="2"/>
        <v>105.92177631257863</v>
      </c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76"/>
  <sheetViews>
    <sheetView workbookViewId="0" topLeftCell="A1">
      <selection activeCell="A1" sqref="A1"/>
    </sheetView>
  </sheetViews>
  <sheetFormatPr defaultColWidth="11.00390625" defaultRowHeight="15.75"/>
  <cols>
    <col min="1" max="1" width="11.00390625" style="1" customWidth="1"/>
    <col min="2" max="4" width="11.00390625" style="2" customWidth="1"/>
    <col min="5" max="5" width="11.00390625" style="3" customWidth="1"/>
    <col min="6" max="6" width="10.00390625" style="3" bestFit="1" customWidth="1"/>
    <col min="7" max="16384" width="11.00390625" style="3" customWidth="1"/>
  </cols>
  <sheetData>
    <row r="1" spans="1:9" ht="15.75">
      <c r="A1" s="1" t="s">
        <v>0</v>
      </c>
      <c r="B1" s="2" t="s">
        <v>1</v>
      </c>
      <c r="C1" s="2" t="s">
        <v>2</v>
      </c>
      <c r="G1" s="1" t="s">
        <v>3</v>
      </c>
      <c r="H1" s="4"/>
      <c r="I1" s="3" t="s">
        <v>4</v>
      </c>
    </row>
    <row r="2" spans="5:7" ht="15.75">
      <c r="E2" s="4" t="s">
        <v>5</v>
      </c>
      <c r="F2" s="5" t="s">
        <v>6</v>
      </c>
      <c r="G2" s="1"/>
    </row>
    <row r="3" spans="1:7" ht="15.75">
      <c r="A3" s="3">
        <v>0</v>
      </c>
      <c r="B3" s="3">
        <v>3.7</v>
      </c>
      <c r="C3" s="1">
        <v>0</v>
      </c>
      <c r="F3" s="5">
        <f>1000*1/SLOPE(C3:C12,B3:B12)</f>
        <v>56.05815899934542</v>
      </c>
      <c r="G3" s="1">
        <f>INTERCEPT(B4:B12,A4:A12)</f>
        <v>3.4892982456140444</v>
      </c>
    </row>
    <row r="4" spans="1:9" ht="15.75">
      <c r="A4" s="3">
        <v>36.8</v>
      </c>
      <c r="B4" s="3">
        <v>5.8</v>
      </c>
      <c r="C4" s="1">
        <f>A4/$G$18</f>
        <v>38.02426753878344</v>
      </c>
      <c r="E4" s="6">
        <f>1000*1/SLOPE(C3:C4,B3:B4)</f>
        <v>55.22788829155148</v>
      </c>
      <c r="F4" s="6" t="s">
        <v>7</v>
      </c>
      <c r="I4" s="7">
        <f>SLOPE(E4:E12,A4:A12)*1000</f>
        <v>423.26082439506996</v>
      </c>
    </row>
    <row r="5" spans="1:9" ht="15.75">
      <c r="A5" s="3">
        <v>55.8</v>
      </c>
      <c r="B5" s="3">
        <v>6.7</v>
      </c>
      <c r="C5" s="1">
        <f>A5/$G$18</f>
        <v>57.65636219195968</v>
      </c>
      <c r="E5" s="6">
        <f>1000*1/SLOPE(C4:C5,B4:B5)</f>
        <v>45.84329975479158</v>
      </c>
      <c r="F5" s="8">
        <f>CORREL(C3:C11,B3:B11)</f>
        <v>0.9975708925115215</v>
      </c>
      <c r="I5" s="7"/>
    </row>
    <row r="6" spans="1:5" ht="15.75">
      <c r="A6" s="3">
        <v>74.8</v>
      </c>
      <c r="B6" s="3">
        <v>8.1</v>
      </c>
      <c r="C6" s="1">
        <f>A6/$G$18</f>
        <v>77.28845684513591</v>
      </c>
      <c r="E6" s="6">
        <f>1000*1/SLOPE(C5:C6,B5:B6)</f>
        <v>71.3117996185642</v>
      </c>
    </row>
    <row r="7" spans="1:6" ht="15.75">
      <c r="A7" s="3"/>
      <c r="B7" s="3"/>
      <c r="C7" s="1"/>
      <c r="E7" s="6"/>
      <c r="F7" s="9"/>
    </row>
    <row r="8" spans="1:6" ht="15.75">
      <c r="A8" s="3"/>
      <c r="B8" s="3"/>
      <c r="C8" s="1"/>
      <c r="E8" s="6"/>
      <c r="F8" s="5" t="s">
        <v>8</v>
      </c>
    </row>
    <row r="9" spans="1:6" ht="15.75">
      <c r="A9" s="3"/>
      <c r="B9" s="3"/>
      <c r="C9" s="1"/>
      <c r="E9" s="6"/>
      <c r="F9" s="5">
        <f>1000*SLOPE(B3:B12,A3:A12)</f>
        <v>57.64204852104687</v>
      </c>
    </row>
    <row r="10" spans="1:6" ht="15.75">
      <c r="A10" s="3"/>
      <c r="B10" s="3"/>
      <c r="C10" s="1"/>
      <c r="E10" s="6"/>
      <c r="F10" s="6" t="s">
        <v>9</v>
      </c>
    </row>
    <row r="11" spans="1:6" ht="15.75">
      <c r="A11" s="3"/>
      <c r="B11" s="3"/>
      <c r="C11" s="1"/>
      <c r="E11" s="6"/>
      <c r="F11" s="8">
        <f>CORREL(B3:B12,A3:A12)</f>
        <v>0.9975708925115215</v>
      </c>
    </row>
    <row r="12" spans="1:6" ht="15.75">
      <c r="A12" s="3"/>
      <c r="B12" s="3"/>
      <c r="C12" s="1"/>
      <c r="E12" s="6"/>
      <c r="F12" s="8"/>
    </row>
    <row r="13" spans="1:6" ht="15.75">
      <c r="A13" s="3"/>
      <c r="B13" s="3"/>
      <c r="C13" s="1"/>
      <c r="E13" s="6"/>
      <c r="F13" s="8"/>
    </row>
    <row r="14" spans="1:9" ht="15.75">
      <c r="A14" s="10"/>
      <c r="B14" s="11"/>
      <c r="C14" s="11"/>
      <c r="D14" s="11"/>
      <c r="E14" s="10"/>
      <c r="F14" s="12"/>
      <c r="G14" s="12"/>
      <c r="H14" s="12"/>
      <c r="I14" s="12"/>
    </row>
    <row r="15" spans="1:7" ht="15.75">
      <c r="A15" s="13"/>
      <c r="C15" s="14" t="s">
        <v>10</v>
      </c>
      <c r="D15" s="14" t="s">
        <v>11</v>
      </c>
      <c r="E15" s="1" t="s">
        <v>12</v>
      </c>
      <c r="G15" s="3" t="s">
        <v>13</v>
      </c>
    </row>
    <row r="16" spans="1:5" ht="15.75">
      <c r="A16" s="15">
        <v>0</v>
      </c>
      <c r="B16" s="1"/>
      <c r="C16" s="1"/>
      <c r="D16" s="2">
        <f>$G$18</f>
        <v>0.9678029948233786</v>
      </c>
      <c r="E16" s="1">
        <v>0</v>
      </c>
    </row>
    <row r="17" spans="1:7" ht="15.75">
      <c r="A17" s="1">
        <v>5.85</v>
      </c>
      <c r="B17" s="1">
        <v>0.903</v>
      </c>
      <c r="C17" s="1">
        <f>B17*(1+($I$28+$I$29*A17)/(1282900)+($I$30+A17*$I$31-$I$32)/400)</f>
        <v>0.8784709300241781</v>
      </c>
      <c r="D17" s="2">
        <f>$G$18</f>
        <v>0.9678029948233786</v>
      </c>
      <c r="E17" s="1">
        <f>E16+(A17-A16)/D17</f>
        <v>6.044618616898998</v>
      </c>
      <c r="G17" s="3" t="s">
        <v>14</v>
      </c>
    </row>
    <row r="18" spans="1:7" ht="15.75">
      <c r="A18" s="1">
        <v>7.85</v>
      </c>
      <c r="B18" s="1">
        <v>0.907</v>
      </c>
      <c r="C18" s="1">
        <f aca="true" t="shared" si="0" ref="C18:C41">B18*(1+($I$28+$I$29*A18)/(1282900)+($I$30+A18*$I$31-$I$32)/400)</f>
        <v>0.8826262259828779</v>
      </c>
      <c r="D18" s="2">
        <f aca="true" t="shared" si="1" ref="D18:D41">$G$18</f>
        <v>0.9678029948233786</v>
      </c>
      <c r="E18" s="1">
        <f aca="true" t="shared" si="2" ref="E18:E41">E17+(A18-A17)/D18</f>
        <v>8.111154896180707</v>
      </c>
      <c r="G18" s="1">
        <f>AVERAGE(C16:C990)</f>
        <v>0.9678029948233786</v>
      </c>
    </row>
    <row r="19" spans="1:5" ht="15.75">
      <c r="A19" s="1">
        <v>9.85</v>
      </c>
      <c r="B19" s="1">
        <v>1.068</v>
      </c>
      <c r="C19" s="1">
        <f t="shared" si="0"/>
        <v>1.0396104850467593</v>
      </c>
      <c r="D19" s="2">
        <f t="shared" si="1"/>
        <v>0.9678029948233786</v>
      </c>
      <c r="E19" s="1">
        <f t="shared" si="2"/>
        <v>10.177691175462417</v>
      </c>
    </row>
    <row r="20" spans="1:7" ht="15.75">
      <c r="A20" s="1">
        <v>11.85</v>
      </c>
      <c r="B20" s="1">
        <v>1.076</v>
      </c>
      <c r="C20" s="1">
        <f t="shared" si="0"/>
        <v>1.0477109631342327</v>
      </c>
      <c r="D20" s="2">
        <f t="shared" si="1"/>
        <v>0.9678029948233786</v>
      </c>
      <c r="E20" s="1">
        <f t="shared" si="2"/>
        <v>12.244227454744127</v>
      </c>
      <c r="G20" s="16"/>
    </row>
    <row r="21" spans="1:5" ht="15.75">
      <c r="A21" s="1">
        <v>24.85</v>
      </c>
      <c r="B21" s="1">
        <v>0.92</v>
      </c>
      <c r="C21" s="1">
        <f t="shared" si="0"/>
        <v>0.8975526256431753</v>
      </c>
      <c r="D21" s="2">
        <f t="shared" si="1"/>
        <v>0.9678029948233786</v>
      </c>
      <c r="E21" s="1">
        <f t="shared" si="2"/>
        <v>25.67671327007524</v>
      </c>
    </row>
    <row r="22" spans="1:5" ht="15.75">
      <c r="A22" s="1">
        <v>26.85</v>
      </c>
      <c r="B22" s="1">
        <v>1.086</v>
      </c>
      <c r="C22" s="1">
        <f t="shared" si="0"/>
        <v>1.0598183823250094</v>
      </c>
      <c r="D22" s="2">
        <f t="shared" si="1"/>
        <v>0.9678029948233786</v>
      </c>
      <c r="E22" s="1">
        <f t="shared" si="2"/>
        <v>27.74324954935695</v>
      </c>
    </row>
    <row r="23" spans="1:5" ht="15.75">
      <c r="A23" s="1">
        <v>28.85</v>
      </c>
      <c r="B23" s="1">
        <v>1.094</v>
      </c>
      <c r="C23" s="1">
        <f t="shared" si="0"/>
        <v>1.0679438878215877</v>
      </c>
      <c r="D23" s="2">
        <f t="shared" si="1"/>
        <v>0.9678029948233786</v>
      </c>
      <c r="E23" s="1">
        <f t="shared" si="2"/>
        <v>29.80978582863866</v>
      </c>
    </row>
    <row r="24" spans="1:5" ht="15.75">
      <c r="A24" s="1">
        <v>30.85</v>
      </c>
      <c r="B24" s="1">
        <v>0.968</v>
      </c>
      <c r="C24" s="1">
        <f t="shared" si="0"/>
        <v>0.9452265698672906</v>
      </c>
      <c r="D24" s="2">
        <f t="shared" si="1"/>
        <v>0.9678029948233786</v>
      </c>
      <c r="E24" s="1">
        <f t="shared" si="2"/>
        <v>31.87632210792037</v>
      </c>
    </row>
    <row r="25" spans="1:5" ht="15.75">
      <c r="A25" s="1">
        <v>33.48</v>
      </c>
      <c r="B25" s="1">
        <v>0.77</v>
      </c>
      <c r="C25" s="1">
        <f t="shared" si="0"/>
        <v>0.7521794401259149</v>
      </c>
      <c r="D25" s="2">
        <f t="shared" si="1"/>
        <v>0.9678029948233786</v>
      </c>
      <c r="E25" s="1">
        <f t="shared" si="2"/>
        <v>34.59381731517581</v>
      </c>
    </row>
    <row r="26" spans="1:7" ht="15.75">
      <c r="A26" s="1">
        <v>35.35</v>
      </c>
      <c r="B26" s="1">
        <v>1.16</v>
      </c>
      <c r="C26" s="1">
        <f t="shared" si="0"/>
        <v>1.1334690786387167</v>
      </c>
      <c r="D26" s="2">
        <f t="shared" si="1"/>
        <v>0.9678029948233786</v>
      </c>
      <c r="E26" s="1">
        <f t="shared" si="2"/>
        <v>36.52602873630421</v>
      </c>
      <c r="G26" s="17" t="s">
        <v>15</v>
      </c>
    </row>
    <row r="27" spans="1:5" ht="15.75">
      <c r="A27" s="1">
        <v>39.35</v>
      </c>
      <c r="B27" s="1">
        <v>1.209</v>
      </c>
      <c r="C27" s="1">
        <f t="shared" si="0"/>
        <v>1.1820520535448247</v>
      </c>
      <c r="D27" s="2">
        <f t="shared" si="1"/>
        <v>0.9678029948233786</v>
      </c>
      <c r="E27" s="1">
        <f t="shared" si="2"/>
        <v>40.65910129486763</v>
      </c>
    </row>
    <row r="28" spans="1:9" ht="15.75">
      <c r="A28" s="1">
        <v>43.85</v>
      </c>
      <c r="B28" s="1">
        <v>1.039</v>
      </c>
      <c r="C28" s="1">
        <f t="shared" si="0"/>
        <v>1.0165215837963002</v>
      </c>
      <c r="D28" s="2">
        <f t="shared" si="1"/>
        <v>0.9678029948233786</v>
      </c>
      <c r="E28" s="1">
        <f t="shared" si="2"/>
        <v>45.30880792325148</v>
      </c>
      <c r="G28" s="3" t="s">
        <v>16</v>
      </c>
      <c r="I28" s="1">
        <v>977</v>
      </c>
    </row>
    <row r="29" spans="1:9" ht="15.75">
      <c r="A29" s="1">
        <v>45.85</v>
      </c>
      <c r="B29" s="1">
        <v>0.858</v>
      </c>
      <c r="C29" s="1">
        <f t="shared" si="0"/>
        <v>0.8396871500921811</v>
      </c>
      <c r="D29" s="2">
        <f t="shared" si="1"/>
        <v>0.9678029948233786</v>
      </c>
      <c r="E29" s="1">
        <f t="shared" si="2"/>
        <v>47.375344202533185</v>
      </c>
      <c r="G29" s="3" t="s">
        <v>17</v>
      </c>
      <c r="I29" s="1">
        <v>1.8</v>
      </c>
    </row>
    <row r="30" spans="1:9" ht="15.75">
      <c r="A30" s="1">
        <v>47.85</v>
      </c>
      <c r="B30" s="1">
        <v>0.905</v>
      </c>
      <c r="C30" s="1">
        <f t="shared" si="0"/>
        <v>0.885947368468724</v>
      </c>
      <c r="D30" s="2">
        <f t="shared" si="1"/>
        <v>0.9678029948233786</v>
      </c>
      <c r="E30" s="1">
        <f t="shared" si="2"/>
        <v>49.44188048181489</v>
      </c>
      <c r="G30" s="3" t="s">
        <v>18</v>
      </c>
      <c r="I30" s="1">
        <f>G3</f>
        <v>3.4892982456140444</v>
      </c>
    </row>
    <row r="31" spans="1:9" ht="15.75">
      <c r="A31" s="1">
        <v>49.85</v>
      </c>
      <c r="B31" s="1">
        <v>0.877</v>
      </c>
      <c r="C31" s="1">
        <f t="shared" si="0"/>
        <v>0.8587920635210511</v>
      </c>
      <c r="D31" s="2">
        <f t="shared" si="1"/>
        <v>0.9678029948233786</v>
      </c>
      <c r="E31" s="1">
        <f t="shared" si="2"/>
        <v>51.5084167610966</v>
      </c>
      <c r="G31" s="3" t="s">
        <v>19</v>
      </c>
      <c r="I31" s="1">
        <f>F9/1000</f>
        <v>0.05764204852104687</v>
      </c>
    </row>
    <row r="32" spans="1:9" ht="15.75">
      <c r="A32" s="1">
        <v>53.35</v>
      </c>
      <c r="B32" s="1">
        <v>0.89</v>
      </c>
      <c r="C32" s="1">
        <f t="shared" si="0"/>
        <v>0.8719754205437564</v>
      </c>
      <c r="D32" s="2">
        <f t="shared" si="1"/>
        <v>0.9678029948233786</v>
      </c>
      <c r="E32" s="1">
        <f t="shared" si="2"/>
        <v>55.12485524983959</v>
      </c>
      <c r="G32" s="3" t="s">
        <v>20</v>
      </c>
      <c r="I32" s="1">
        <v>15</v>
      </c>
    </row>
    <row r="33" spans="1:5" ht="15.75">
      <c r="A33" s="1">
        <v>55.35</v>
      </c>
      <c r="B33" s="1">
        <v>0.97</v>
      </c>
      <c r="C33" s="1">
        <f t="shared" si="0"/>
        <v>0.9506375195197321</v>
      </c>
      <c r="D33" s="2">
        <f t="shared" si="1"/>
        <v>0.9678029948233786</v>
      </c>
      <c r="E33" s="1">
        <f t="shared" si="2"/>
        <v>57.1913915291213</v>
      </c>
    </row>
    <row r="34" spans="1:5" ht="15.75">
      <c r="A34" s="1">
        <v>56.35</v>
      </c>
      <c r="B34" s="1">
        <v>1.433</v>
      </c>
      <c r="C34" s="1">
        <f t="shared" si="0"/>
        <v>1.4046039415612273</v>
      </c>
      <c r="D34" s="2">
        <f t="shared" si="1"/>
        <v>0.9678029948233786</v>
      </c>
      <c r="E34" s="1">
        <f t="shared" si="2"/>
        <v>58.22465966876215</v>
      </c>
    </row>
    <row r="35" spans="1:5" ht="15.75">
      <c r="A35" s="1">
        <v>58.39</v>
      </c>
      <c r="B35" s="1">
        <v>0.992</v>
      </c>
      <c r="C35" s="1">
        <f t="shared" si="0"/>
        <v>0.9726371766237779</v>
      </c>
      <c r="D35" s="2">
        <f t="shared" si="1"/>
        <v>0.9678029948233786</v>
      </c>
      <c r="E35" s="1">
        <f t="shared" si="2"/>
        <v>60.332526673629495</v>
      </c>
    </row>
    <row r="36" spans="1:5" ht="15.75">
      <c r="A36" s="1">
        <v>62.85</v>
      </c>
      <c r="B36" s="1">
        <v>0.908</v>
      </c>
      <c r="C36" s="1">
        <f t="shared" si="0"/>
        <v>0.8908660321555798</v>
      </c>
      <c r="D36" s="2">
        <f t="shared" si="1"/>
        <v>0.9678029948233786</v>
      </c>
      <c r="E36" s="1">
        <f t="shared" si="2"/>
        <v>64.9409025764277</v>
      </c>
    </row>
    <row r="37" spans="1:5" ht="15.75">
      <c r="A37" s="1">
        <v>64.85</v>
      </c>
      <c r="B37" s="1">
        <v>0.849</v>
      </c>
      <c r="C37" s="1">
        <f t="shared" si="0"/>
        <v>0.8332264355761075</v>
      </c>
      <c r="D37" s="2">
        <f t="shared" si="1"/>
        <v>0.9678029948233786</v>
      </c>
      <c r="E37" s="1">
        <f t="shared" si="2"/>
        <v>67.00743885570941</v>
      </c>
    </row>
    <row r="38" spans="1:5" ht="15.75">
      <c r="A38" s="1">
        <v>72.35</v>
      </c>
      <c r="B38" s="1">
        <v>0.844</v>
      </c>
      <c r="C38" s="1">
        <f t="shared" si="0"/>
        <v>0.829240397395711</v>
      </c>
      <c r="D38" s="2">
        <f t="shared" si="1"/>
        <v>0.9678029948233786</v>
      </c>
      <c r="E38" s="1">
        <f t="shared" si="2"/>
        <v>74.75694990301582</v>
      </c>
    </row>
    <row r="39" spans="1:5" ht="15.75">
      <c r="A39" s="1">
        <v>74.35</v>
      </c>
      <c r="B39" s="1">
        <v>0.855</v>
      </c>
      <c r="C39" s="1">
        <f t="shared" si="0"/>
        <v>0.8402968519159155</v>
      </c>
      <c r="D39" s="2">
        <f t="shared" si="1"/>
        <v>0.9678029948233786</v>
      </c>
      <c r="E39" s="1">
        <f t="shared" si="2"/>
        <v>76.82348618229753</v>
      </c>
    </row>
    <row r="40" spans="1:5" ht="15.75">
      <c r="A40" s="1">
        <v>76.35</v>
      </c>
      <c r="B40" s="1">
        <v>1.018</v>
      </c>
      <c r="C40" s="1">
        <f t="shared" si="0"/>
        <v>1.000790050294373</v>
      </c>
      <c r="D40" s="2">
        <f t="shared" si="1"/>
        <v>0.9678029948233786</v>
      </c>
      <c r="E40" s="1">
        <f t="shared" si="2"/>
        <v>78.89002246157924</v>
      </c>
    </row>
    <row r="41" spans="1:5" ht="15.75">
      <c r="A41" s="1">
        <v>78.35</v>
      </c>
      <c r="B41" s="1">
        <v>1.132</v>
      </c>
      <c r="C41" s="1">
        <f t="shared" si="0"/>
        <v>1.1131922369654623</v>
      </c>
      <c r="D41" s="2">
        <f t="shared" si="1"/>
        <v>0.9678029948233786</v>
      </c>
      <c r="E41" s="1">
        <f t="shared" si="2"/>
        <v>80.95655874086094</v>
      </c>
    </row>
    <row r="42" ht="15.75">
      <c r="E42" s="1"/>
    </row>
    <row r="43" ht="15.75">
      <c r="E43" s="1"/>
    </row>
    <row r="44" ht="15.75">
      <c r="E44" s="1"/>
    </row>
    <row r="45" ht="15.75">
      <c r="E45" s="1"/>
    </row>
    <row r="46" ht="15.75">
      <c r="E46" s="1"/>
    </row>
    <row r="47" ht="15.75">
      <c r="E47" s="1"/>
    </row>
    <row r="48" ht="15.75">
      <c r="E48" s="1"/>
    </row>
    <row r="49" ht="15.75">
      <c r="E49" s="1"/>
    </row>
    <row r="50" ht="15.75">
      <c r="E50" s="1"/>
    </row>
    <row r="51" ht="15.75">
      <c r="E51" s="1"/>
    </row>
    <row r="52" ht="15.75">
      <c r="E52" s="1"/>
    </row>
    <row r="53" ht="15.75">
      <c r="E53" s="1"/>
    </row>
    <row r="54" ht="15.75">
      <c r="E54" s="1"/>
    </row>
    <row r="55" ht="15.75">
      <c r="E55" s="1"/>
    </row>
    <row r="56" ht="15.75">
      <c r="E56" s="1"/>
    </row>
    <row r="57" ht="15.75">
      <c r="E57" s="1"/>
    </row>
    <row r="58" ht="15.75">
      <c r="E58" s="1"/>
    </row>
    <row r="59" ht="15.75">
      <c r="E59" s="1"/>
    </row>
    <row r="60" ht="15.75">
      <c r="E60" s="1"/>
    </row>
    <row r="61" ht="15.75">
      <c r="E61" s="1"/>
    </row>
    <row r="62" ht="15.75">
      <c r="E62" s="1"/>
    </row>
    <row r="63" ht="15.75">
      <c r="E63" s="1"/>
    </row>
    <row r="64" ht="15.75">
      <c r="E64" s="1"/>
    </row>
    <row r="65" ht="15.75">
      <c r="E65" s="1"/>
    </row>
    <row r="66" ht="15.75">
      <c r="E66" s="1"/>
    </row>
    <row r="67" ht="15.75">
      <c r="E67" s="1"/>
    </row>
    <row r="68" ht="15.75">
      <c r="E68" s="1"/>
    </row>
    <row r="69" ht="15.75">
      <c r="E69" s="1"/>
    </row>
    <row r="70" ht="15.75">
      <c r="E70" s="1"/>
    </row>
    <row r="71" ht="15.75">
      <c r="E71" s="1"/>
    </row>
    <row r="72" ht="15.75">
      <c r="E72" s="1"/>
    </row>
    <row r="73" ht="15.75">
      <c r="E73" s="1"/>
    </row>
    <row r="74" ht="15.75">
      <c r="E74" s="1"/>
    </row>
    <row r="75" ht="15.75">
      <c r="E75" s="1"/>
    </row>
    <row r="76" ht="15.75">
      <c r="E76" s="1"/>
    </row>
    <row r="77" ht="15.75">
      <c r="E77" s="1"/>
    </row>
    <row r="78" ht="15.75">
      <c r="E78" s="1"/>
    </row>
    <row r="79" ht="15.75">
      <c r="E79" s="1"/>
    </row>
    <row r="80" ht="15.75">
      <c r="E80" s="1"/>
    </row>
    <row r="81" ht="15.75">
      <c r="E81" s="1"/>
    </row>
    <row r="82" ht="15.75">
      <c r="E82" s="1"/>
    </row>
    <row r="83" ht="15.75">
      <c r="E83" s="1"/>
    </row>
    <row r="84" ht="15.75">
      <c r="E84" s="1"/>
    </row>
    <row r="85" ht="15.75">
      <c r="E85" s="1"/>
    </row>
    <row r="86" ht="15.75">
      <c r="E86" s="1"/>
    </row>
    <row r="87" ht="15.75">
      <c r="E87" s="1"/>
    </row>
    <row r="88" ht="15.75">
      <c r="E88" s="1"/>
    </row>
    <row r="89" ht="15.75">
      <c r="E89" s="1"/>
    </row>
    <row r="90" ht="15.75">
      <c r="E90" s="1"/>
    </row>
    <row r="91" ht="15.75">
      <c r="E91" s="1"/>
    </row>
    <row r="92" ht="15.75">
      <c r="E92" s="1"/>
    </row>
    <row r="93" ht="15.75">
      <c r="E93" s="1"/>
    </row>
    <row r="94" ht="15.75">
      <c r="E94" s="1"/>
    </row>
    <row r="95" ht="15.75">
      <c r="E95" s="1"/>
    </row>
    <row r="96" ht="15.75">
      <c r="E96" s="1"/>
    </row>
    <row r="97" ht="15.75">
      <c r="E97" s="1"/>
    </row>
    <row r="98" ht="15.75">
      <c r="E98" s="1"/>
    </row>
    <row r="99" ht="15.75">
      <c r="E99" s="1"/>
    </row>
    <row r="100" ht="15.75">
      <c r="E100" s="1"/>
    </row>
    <row r="101" ht="15.75">
      <c r="E101" s="1"/>
    </row>
    <row r="102" ht="15.75">
      <c r="E102" s="1"/>
    </row>
    <row r="103" ht="15.75">
      <c r="E103" s="1"/>
    </row>
    <row r="104" ht="15.75">
      <c r="E104" s="1"/>
    </row>
    <row r="105" ht="15.75">
      <c r="E105" s="1"/>
    </row>
    <row r="106" ht="15.75">
      <c r="E106" s="1"/>
    </row>
    <row r="107" ht="15.75">
      <c r="E107" s="1"/>
    </row>
    <row r="108" ht="15.75">
      <c r="E108" s="1"/>
    </row>
    <row r="109" ht="15.75">
      <c r="E109" s="1"/>
    </row>
    <row r="110" ht="15.75">
      <c r="E110" s="1"/>
    </row>
    <row r="111" ht="15.75">
      <c r="E111" s="1"/>
    </row>
    <row r="112" ht="15.75">
      <c r="E112" s="1"/>
    </row>
    <row r="113" ht="15.75">
      <c r="E113" s="1"/>
    </row>
    <row r="114" ht="15.75">
      <c r="E114" s="1"/>
    </row>
    <row r="115" ht="15.75">
      <c r="E115" s="1"/>
    </row>
    <row r="116" ht="15.75">
      <c r="E116" s="1"/>
    </row>
    <row r="117" ht="15.75">
      <c r="E117" s="1"/>
    </row>
    <row r="118" ht="15.75">
      <c r="E118" s="1"/>
    </row>
    <row r="119" ht="15.75">
      <c r="E119" s="1"/>
    </row>
    <row r="120" ht="15.75">
      <c r="E120" s="1"/>
    </row>
    <row r="121" ht="15.75">
      <c r="E121" s="1"/>
    </row>
    <row r="122" ht="15.75">
      <c r="E122" s="1"/>
    </row>
    <row r="123" ht="15.75">
      <c r="E123" s="1"/>
    </row>
    <row r="124" ht="15.75">
      <c r="E124" s="1"/>
    </row>
    <row r="125" ht="15.75">
      <c r="E125" s="1"/>
    </row>
    <row r="126" ht="15.75">
      <c r="E126" s="1"/>
    </row>
    <row r="127" ht="15.75">
      <c r="E127" s="1"/>
    </row>
    <row r="128" ht="15.75">
      <c r="E128" s="1"/>
    </row>
    <row r="129" ht="15.75">
      <c r="E129" s="1"/>
    </row>
    <row r="130" ht="15.75">
      <c r="E130" s="1"/>
    </row>
    <row r="131" ht="15.75">
      <c r="E131" s="1"/>
    </row>
    <row r="132" ht="15.75">
      <c r="E132" s="1"/>
    </row>
    <row r="133" ht="15.75">
      <c r="E133" s="1"/>
    </row>
    <row r="134" ht="15.75">
      <c r="E134" s="1"/>
    </row>
    <row r="135" ht="15.75">
      <c r="E135" s="1"/>
    </row>
    <row r="136" ht="15.75">
      <c r="E136" s="1"/>
    </row>
    <row r="137" ht="15.75">
      <c r="E137" s="1"/>
    </row>
    <row r="138" ht="15.75">
      <c r="E138" s="1"/>
    </row>
    <row r="139" ht="15.75">
      <c r="E139" s="1"/>
    </row>
    <row r="140" ht="15.75">
      <c r="E140" s="1"/>
    </row>
    <row r="141" ht="15.75">
      <c r="E141" s="1"/>
    </row>
    <row r="142" ht="15.75">
      <c r="E142" s="1"/>
    </row>
    <row r="143" ht="15.75">
      <c r="E143" s="1"/>
    </row>
    <row r="144" ht="15.75">
      <c r="E144" s="1"/>
    </row>
    <row r="145" ht="15.75">
      <c r="E145" s="1"/>
    </row>
    <row r="146" ht="15.75">
      <c r="E146" s="1"/>
    </row>
    <row r="147" ht="15.75">
      <c r="E147" s="1"/>
    </row>
    <row r="148" ht="15.75">
      <c r="E148" s="1"/>
    </row>
    <row r="149" ht="15.75">
      <c r="E149" s="1"/>
    </row>
    <row r="150" ht="15.75">
      <c r="E150" s="1"/>
    </row>
    <row r="151" ht="15.75">
      <c r="E151" s="1"/>
    </row>
    <row r="152" ht="15.75">
      <c r="E152" s="1"/>
    </row>
    <row r="153" ht="15.75">
      <c r="E153" s="1"/>
    </row>
    <row r="154" ht="15.75">
      <c r="E154" s="1"/>
    </row>
    <row r="155" ht="15.75">
      <c r="E155" s="1"/>
    </row>
    <row r="156" ht="15.75">
      <c r="E156" s="1"/>
    </row>
    <row r="157" ht="15.75">
      <c r="E157" s="1"/>
    </row>
    <row r="158" ht="15.75">
      <c r="E158" s="1"/>
    </row>
    <row r="159" ht="15.75">
      <c r="E159" s="1"/>
    </row>
    <row r="160" ht="15.75">
      <c r="E160" s="1"/>
    </row>
    <row r="161" ht="15.75">
      <c r="E161" s="1"/>
    </row>
    <row r="162" ht="15.75">
      <c r="E162" s="1"/>
    </row>
    <row r="163" ht="15.75">
      <c r="E163" s="1"/>
    </row>
    <row r="164" ht="15.75">
      <c r="E164" s="1"/>
    </row>
    <row r="165" ht="15.75">
      <c r="E165" s="1"/>
    </row>
    <row r="166" ht="15.75">
      <c r="E166" s="1"/>
    </row>
    <row r="167" ht="15.75">
      <c r="E167" s="1"/>
    </row>
    <row r="168" ht="15.75">
      <c r="E168" s="1"/>
    </row>
    <row r="169" ht="15.75">
      <c r="E169" s="1"/>
    </row>
    <row r="170" ht="15.75">
      <c r="E170" s="1"/>
    </row>
    <row r="171" ht="15.75">
      <c r="E171" s="1"/>
    </row>
    <row r="172" ht="15.75">
      <c r="E172" s="1"/>
    </row>
    <row r="173" ht="15.75">
      <c r="E173" s="1"/>
    </row>
    <row r="174" ht="15.75">
      <c r="E174" s="1"/>
    </row>
    <row r="175" ht="15.75">
      <c r="E175" s="1"/>
    </row>
    <row r="176" ht="15.75">
      <c r="E176" s="1"/>
    </row>
    <row r="177" ht="15.75">
      <c r="E177" s="1"/>
    </row>
    <row r="178" ht="15.75">
      <c r="E178" s="1"/>
    </row>
    <row r="179" ht="15.75">
      <c r="E179" s="1"/>
    </row>
    <row r="180" ht="15.75">
      <c r="E180" s="1"/>
    </row>
    <row r="181" ht="15.75">
      <c r="E181" s="1"/>
    </row>
    <row r="182" ht="15.75">
      <c r="E182" s="1"/>
    </row>
    <row r="183" ht="15.75">
      <c r="E183" s="1"/>
    </row>
    <row r="184" ht="15.75">
      <c r="E184" s="1"/>
    </row>
    <row r="185" ht="15.75">
      <c r="E185" s="1"/>
    </row>
    <row r="186" ht="15.75">
      <c r="E186" s="1"/>
    </row>
    <row r="187" ht="15.75">
      <c r="E187" s="1"/>
    </row>
    <row r="188" ht="15.75">
      <c r="E188" s="1"/>
    </row>
    <row r="189" ht="15.75">
      <c r="E189" s="1"/>
    </row>
    <row r="190" ht="15.75">
      <c r="E190" s="1"/>
    </row>
    <row r="191" ht="15.75">
      <c r="E191" s="1"/>
    </row>
    <row r="192" ht="15.75">
      <c r="E192" s="1"/>
    </row>
    <row r="193" ht="15.75">
      <c r="E193" s="1"/>
    </row>
    <row r="194" ht="15.75">
      <c r="E194" s="1"/>
    </row>
    <row r="195" ht="15.75">
      <c r="E195" s="1"/>
    </row>
    <row r="196" ht="15.75">
      <c r="E196" s="1"/>
    </row>
    <row r="197" ht="15.75">
      <c r="E197" s="1"/>
    </row>
    <row r="198" ht="15.75">
      <c r="E198" s="1"/>
    </row>
    <row r="199" ht="15.75">
      <c r="E199" s="1"/>
    </row>
    <row r="200" ht="15.75">
      <c r="E200" s="1"/>
    </row>
    <row r="201" ht="15.75">
      <c r="E201" s="1"/>
    </row>
    <row r="202" ht="15.75">
      <c r="E202" s="1"/>
    </row>
    <row r="203" ht="15.75">
      <c r="E203" s="1"/>
    </row>
    <row r="204" ht="15.75">
      <c r="E204" s="1"/>
    </row>
    <row r="205" ht="15.75">
      <c r="E205" s="1"/>
    </row>
    <row r="206" ht="15.75">
      <c r="E206" s="1"/>
    </row>
    <row r="207" ht="15.75">
      <c r="E207" s="1"/>
    </row>
    <row r="208" ht="15.75">
      <c r="E208" s="1"/>
    </row>
    <row r="209" ht="15.75">
      <c r="E209" s="1"/>
    </row>
    <row r="210" ht="15.75">
      <c r="E210" s="1"/>
    </row>
    <row r="211" ht="15.75">
      <c r="E211" s="1"/>
    </row>
    <row r="212" ht="15.75">
      <c r="E212" s="1"/>
    </row>
    <row r="213" ht="15.75">
      <c r="E213" s="1"/>
    </row>
    <row r="214" ht="15.75">
      <c r="E214" s="1"/>
    </row>
    <row r="215" ht="15.75">
      <c r="E215" s="1"/>
    </row>
    <row r="216" ht="15.75">
      <c r="E216" s="1"/>
    </row>
    <row r="217" ht="15.75">
      <c r="E217" s="1"/>
    </row>
    <row r="218" ht="15.75">
      <c r="E218" s="1"/>
    </row>
    <row r="219" ht="15.75">
      <c r="E219" s="1"/>
    </row>
    <row r="220" ht="15.75">
      <c r="E220" s="1"/>
    </row>
    <row r="221" ht="15.75">
      <c r="E221" s="1"/>
    </row>
    <row r="222" ht="15.75">
      <c r="E222" s="1"/>
    </row>
    <row r="223" ht="15.75">
      <c r="E223" s="1"/>
    </row>
    <row r="224" ht="15.75">
      <c r="E224" s="1"/>
    </row>
    <row r="225" ht="15.75">
      <c r="E225" s="1"/>
    </row>
    <row r="226" ht="15.75">
      <c r="E226" s="1"/>
    </row>
    <row r="227" ht="15.75">
      <c r="E227" s="1"/>
    </row>
    <row r="228" ht="15.75">
      <c r="E228" s="1"/>
    </row>
    <row r="229" ht="15.75">
      <c r="E229" s="1"/>
    </row>
    <row r="230" ht="15.75">
      <c r="E230" s="1"/>
    </row>
    <row r="231" ht="15.75">
      <c r="E231" s="1"/>
    </row>
    <row r="232" ht="15.75">
      <c r="E232" s="1"/>
    </row>
    <row r="233" ht="15.75">
      <c r="E233" s="1"/>
    </row>
    <row r="234" ht="15.75">
      <c r="E234" s="1"/>
    </row>
    <row r="235" ht="15.75">
      <c r="E235" s="1"/>
    </row>
    <row r="236" ht="15.75">
      <c r="E236" s="1"/>
    </row>
    <row r="237" ht="15.75">
      <c r="E237" s="1"/>
    </row>
    <row r="238" ht="15.75">
      <c r="E238" s="1"/>
    </row>
    <row r="239" ht="15.75">
      <c r="E239" s="1"/>
    </row>
    <row r="240" ht="15.75">
      <c r="E240" s="1"/>
    </row>
    <row r="241" ht="15.75">
      <c r="E241" s="1"/>
    </row>
    <row r="242" ht="15.75">
      <c r="E242" s="1"/>
    </row>
    <row r="243" ht="15.75">
      <c r="E243" s="1"/>
    </row>
    <row r="244" ht="15.75">
      <c r="E244" s="1"/>
    </row>
    <row r="245" ht="15.75">
      <c r="E245" s="1"/>
    </row>
    <row r="246" ht="15.75">
      <c r="E246" s="1"/>
    </row>
    <row r="247" ht="15.75">
      <c r="E247" s="1"/>
    </row>
    <row r="248" ht="15.75">
      <c r="E248" s="1"/>
    </row>
    <row r="249" ht="15.75">
      <c r="E249" s="1"/>
    </row>
    <row r="250" ht="15.75">
      <c r="E250" s="1"/>
    </row>
    <row r="251" ht="15.75">
      <c r="E251" s="1"/>
    </row>
    <row r="252" ht="15.75">
      <c r="E252" s="1"/>
    </row>
    <row r="253" ht="15.75">
      <c r="E253" s="1"/>
    </row>
    <row r="254" ht="15.75">
      <c r="E254" s="1"/>
    </row>
    <row r="255" ht="15.75">
      <c r="E255" s="1"/>
    </row>
    <row r="256" ht="15.75">
      <c r="E256" s="1"/>
    </row>
    <row r="257" ht="15.75">
      <c r="E257" s="1"/>
    </row>
    <row r="258" ht="15.75">
      <c r="E258" s="1"/>
    </row>
    <row r="259" ht="15.75">
      <c r="E259" s="1"/>
    </row>
    <row r="260" ht="15.75">
      <c r="E260" s="1"/>
    </row>
    <row r="261" ht="15.75">
      <c r="E261" s="1"/>
    </row>
    <row r="262" ht="15.75">
      <c r="E262" s="1"/>
    </row>
    <row r="263" ht="15.75">
      <c r="E263" s="1"/>
    </row>
    <row r="264" ht="15.75">
      <c r="E264" s="1"/>
    </row>
    <row r="265" ht="15.75">
      <c r="E265" s="1"/>
    </row>
    <row r="266" ht="15.75">
      <c r="E266" s="1"/>
    </row>
    <row r="267" ht="15.75">
      <c r="E267" s="1"/>
    </row>
    <row r="268" ht="15.75">
      <c r="E268" s="1"/>
    </row>
    <row r="269" ht="15.75">
      <c r="E269" s="1"/>
    </row>
    <row r="270" ht="15.75">
      <c r="E270" s="1"/>
    </row>
    <row r="271" ht="15.75">
      <c r="E271" s="1"/>
    </row>
    <row r="272" ht="15.75">
      <c r="E272" s="1"/>
    </row>
    <row r="273" ht="15.75">
      <c r="E273" s="1"/>
    </row>
    <row r="274" ht="15.75">
      <c r="E274" s="1"/>
    </row>
    <row r="275" ht="15.75">
      <c r="E275" s="1"/>
    </row>
    <row r="276" ht="15.75">
      <c r="E276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BGR Hannover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Dan.P</dc:creator>
  <cp:keywords/>
  <dc:description/>
  <cp:lastModifiedBy>Daniel Pribnow</cp:lastModifiedBy>
  <dcterms:created xsi:type="dcterms:W3CDTF">1999-07-09T22:10:34Z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