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35A" sheetId="1" r:id="rId1"/>
    <sheet name="1035E" sheetId="2" r:id="rId2"/>
    <sheet name="1036C" sheetId="3" r:id="rId3"/>
    <sheet name="1037B" sheetId="4" r:id="rId4"/>
    <sheet name="1038I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<sst xmlns="http://schemas.openxmlformats.org/spreadsheetml/2006/main" count="110" uniqueCount="23">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</sst>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>
        <v>1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/>
      <c r="C3" s="21">
        <v>0</v>
      </c>
      <c r="F3" s="25">
        <f>1000*1/SLOPE(C3:C12,B3:B12)</f>
        <v>1160.1118485587</v>
      </c>
      <c r="G3" s="21">
        <f>INTERCEPT(B4:B12,A4:A12)</f>
        <v>16.006766917293326</v>
      </c>
    </row>
    <row r="4" spans="1:9" ht="15.75">
      <c r="A4" s="23">
        <v>26.5</v>
      </c>
      <c r="B4" s="23">
        <v>40.8</v>
      </c>
      <c r="C4" s="21">
        <f>LN($G$18+$G$20*A4)/$G$20-LN($G$18)/$G$20</f>
        <v>25.28582058838974</v>
      </c>
      <c r="E4" s="26"/>
      <c r="F4" s="26" t="s">
        <v>7</v>
      </c>
      <c r="I4" s="27">
        <f>SLOPE(E4:E12,A4:A12)*1000</f>
        <v>-24106.086364779007</v>
      </c>
    </row>
    <row r="5" spans="1:9" ht="15.75">
      <c r="A5" s="23">
        <v>36</v>
      </c>
      <c r="B5" s="23">
        <v>53.2</v>
      </c>
      <c r="C5" s="21">
        <f>LN($G$18+$G$20*A5)/$G$20-LN($G$18)/$G$20</f>
        <v>33.72613537428081</v>
      </c>
      <c r="E5" s="26">
        <f>1000*1/SLOPE(C4:C5,B4:B5)</f>
        <v>1469.139518436906</v>
      </c>
      <c r="F5" s="28">
        <f>CORREL(C3:C11,B3:B11)</f>
        <v>0.9949539640004142</v>
      </c>
      <c r="I5" s="27"/>
    </row>
    <row r="6" spans="1:5" ht="15.75">
      <c r="A6" s="23">
        <v>55</v>
      </c>
      <c r="B6" s="23">
        <v>69.4</v>
      </c>
      <c r="C6" s="21">
        <f>LN($G$18+$G$20*A6)/$G$20-LN($G$18)/$G$20</f>
        <v>49.74791110363713</v>
      </c>
      <c r="E6" s="26">
        <f>1000*1/SLOPE(C5:C6,B5:B6)</f>
        <v>1011.123877506104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981.9548872180428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0.9935584604254227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>G$18+G$20*A16</f>
        <v>0.9926138536131223</v>
      </c>
      <c r="E16" s="21">
        <v>0</v>
      </c>
    </row>
    <row r="17" spans="1:7" ht="15.75">
      <c r="A17" s="21">
        <v>0.6</v>
      </c>
      <c r="B17" s="21">
        <v>0.9</v>
      </c>
      <c r="C17" s="21">
        <f>B17*(1+($I$28+$I$29*A17)/(1282900)+($I$30+A17*$I$31-$I$32)/400)</f>
        <v>0.9053068768216045</v>
      </c>
      <c r="D17" s="22">
        <f>G$18+G$20*A17</f>
        <v>0.9951685618273355</v>
      </c>
      <c r="E17" s="21">
        <f aca="true" t="shared" si="0" ref="E17:E23">E16+(A17-A16)/D17</f>
        <v>0.6029129365765693</v>
      </c>
      <c r="G17" s="23" t="s">
        <v>14</v>
      </c>
    </row>
    <row r="18" spans="1:7" ht="15.75">
      <c r="A18" s="21">
        <v>0.6</v>
      </c>
      <c r="B18" s="21">
        <v>0.9</v>
      </c>
      <c r="C18" s="21">
        <f>B18*(1+($I$28+$I$29*A18)/(1282900)+($I$30+A18*$I$31-$I$32)/400)</f>
        <v>0.9053068768216045</v>
      </c>
      <c r="D18" s="22">
        <f>G$18+G$20*A18</f>
        <v>0.9951685618273355</v>
      </c>
      <c r="E18" s="21">
        <f t="shared" si="0"/>
        <v>0.6029129365765693</v>
      </c>
      <c r="G18" s="21">
        <f>INTERCEPT(C16:C1001,A16:A1001)</f>
        <v>0.9926138536131223</v>
      </c>
    </row>
    <row r="19" spans="1:7" ht="15.75">
      <c r="A19" s="21">
        <v>2.1</v>
      </c>
      <c r="B19" s="21">
        <v>0.9</v>
      </c>
      <c r="C19" s="21">
        <f>B19*(1+($I$28+$I$29*A19)/(1282900)+($I$30+A19*$I$31-$I$32)/400)</f>
        <v>0.9086228687120407</v>
      </c>
      <c r="D19" s="22">
        <f>G$18+G$20*A19</f>
        <v>1.0015553323628685</v>
      </c>
      <c r="E19" s="21">
        <f t="shared" si="0"/>
        <v>2.1005835609855086</v>
      </c>
      <c r="G19" s="23" t="s">
        <v>21</v>
      </c>
    </row>
    <row r="20" spans="1:7" ht="15.75">
      <c r="A20" s="21">
        <v>2.1</v>
      </c>
      <c r="B20" s="21">
        <v>0.9</v>
      </c>
      <c r="C20" s="21">
        <f>B20*(1+($I$28+$I$29*A20)/(1282900)+($I$30+A20*$I$31-$I$32)/400)</f>
        <v>0.9086228687120407</v>
      </c>
      <c r="D20" s="22">
        <f>G$18+G$20*A20</f>
        <v>1.0015553323628685</v>
      </c>
      <c r="E20" s="21">
        <f t="shared" si="0"/>
        <v>2.1005835609855086</v>
      </c>
      <c r="G20" s="36">
        <f>SLOPE(C16:C1001,A16:A1001)</f>
        <v>0.004257847023688673</v>
      </c>
    </row>
    <row r="21" spans="1:5" ht="15.75">
      <c r="A21" s="21">
        <v>3.9</v>
      </c>
      <c r="B21" s="21">
        <v>0.8</v>
      </c>
      <c r="C21" s="21">
        <f>B21*(1+($I$28+$I$29*A21)/(1282900)+($I$30+A21*$I$31-$I$32)/400)</f>
        <v>0.8112018302049459</v>
      </c>
      <c r="D21" s="22">
        <f>G$18+G$20*A21</f>
        <v>1.0092194570055082</v>
      </c>
      <c r="E21" s="21">
        <f t="shared" si="0"/>
        <v>3.884140137808597</v>
      </c>
    </row>
    <row r="22" spans="1:5" ht="15.75">
      <c r="A22" s="21">
        <v>5.1</v>
      </c>
      <c r="B22" s="21">
        <v>1</v>
      </c>
      <c r="C22" s="21">
        <f>B22*(1+($I$28+$I$29*A22)/(1282900)+($I$30+A22*$I$31-$I$32)/400)</f>
        <v>1.0169498361032367</v>
      </c>
      <c r="D22" s="22">
        <f>G$18+G$20*A22</f>
        <v>1.0143288734339344</v>
      </c>
      <c r="E22" s="21">
        <f t="shared" si="0"/>
        <v>5.067188389148904</v>
      </c>
    </row>
    <row r="23" spans="1:5" ht="15.75">
      <c r="A23" s="21">
        <v>5.1</v>
      </c>
      <c r="B23" s="21">
        <v>0.9</v>
      </c>
      <c r="C23" s="21">
        <f>B23*(1+($I$28+$I$29*A23)/(1282900)+($I$30+A23*$I$31-$I$32)/400)</f>
        <v>0.915254852492913</v>
      </c>
      <c r="D23" s="22">
        <f>G$18+G$20*A23</f>
        <v>1.0143288734339344</v>
      </c>
      <c r="E23" s="21">
        <f t="shared" si="0"/>
        <v>5.067188389148904</v>
      </c>
    </row>
    <row r="24" spans="1:5" ht="15.75">
      <c r="A24" s="21">
        <v>7.03</v>
      </c>
      <c r="B24" s="21">
        <v>1.1</v>
      </c>
      <c r="C24" s="21">
        <f aca="true" t="shared" si="1" ref="C24:C65">B24*(1+($I$28+$I$29*A24)/(1282900)+($I$30+A24*$I$31-$I$32)/400)</f>
        <v>1.1238595239975575</v>
      </c>
      <c r="D24" s="22">
        <f aca="true" t="shared" si="2" ref="D24:D65">G$18+G$20*A24</f>
        <v>1.0225465181896536</v>
      </c>
      <c r="E24" s="21">
        <f aca="true" t="shared" si="3" ref="E24:E65">E23+(A24-A23)/D24</f>
        <v>6.95463308302643</v>
      </c>
    </row>
    <row r="25" spans="1:5" ht="15.75">
      <c r="A25" s="21">
        <v>9.4</v>
      </c>
      <c r="B25" s="21">
        <v>0.9</v>
      </c>
      <c r="C25" s="21">
        <f t="shared" si="1"/>
        <v>0.9247606959121637</v>
      </c>
      <c r="D25" s="22">
        <f t="shared" si="2"/>
        <v>1.0326376156357957</v>
      </c>
      <c r="E25" s="21">
        <f t="shared" si="3"/>
        <v>9.249726699716724</v>
      </c>
    </row>
    <row r="26" spans="1:7" ht="15.75">
      <c r="A26" s="21">
        <v>11.4</v>
      </c>
      <c r="B26" s="21">
        <v>1.5</v>
      </c>
      <c r="C26" s="21">
        <f t="shared" si="1"/>
        <v>1.5486366973879084</v>
      </c>
      <c r="D26" s="22">
        <f t="shared" si="2"/>
        <v>1.041153309683173</v>
      </c>
      <c r="E26" s="21">
        <f t="shared" si="3"/>
        <v>11.170673385857123</v>
      </c>
      <c r="G26" s="37" t="s">
        <v>15</v>
      </c>
    </row>
    <row r="27" spans="1:5" ht="15.75">
      <c r="A27" s="21">
        <v>12.8</v>
      </c>
      <c r="B27" s="21">
        <v>1</v>
      </c>
      <c r="C27" s="21">
        <f t="shared" si="1"/>
        <v>1.035863271330169</v>
      </c>
      <c r="D27" s="22">
        <f t="shared" si="2"/>
        <v>1.0471142955163373</v>
      </c>
      <c r="E27" s="21">
        <f t="shared" si="3"/>
        <v>12.507681204387241</v>
      </c>
    </row>
    <row r="28" spans="1:9" ht="15.75">
      <c r="A28" s="21">
        <v>14.1</v>
      </c>
      <c r="B28" s="21">
        <v>1.7</v>
      </c>
      <c r="C28" s="21">
        <f t="shared" si="1"/>
        <v>1.766395962800446</v>
      </c>
      <c r="D28" s="22">
        <f t="shared" si="2"/>
        <v>1.0526494966471325</v>
      </c>
      <c r="E28" s="21">
        <f t="shared" si="3"/>
        <v>13.742660182803817</v>
      </c>
      <c r="G28" s="23" t="s">
        <v>16</v>
      </c>
      <c r="I28" s="21">
        <v>2445</v>
      </c>
    </row>
    <row r="29" spans="1:9" ht="15.75">
      <c r="A29" s="21">
        <v>15.4</v>
      </c>
      <c r="B29" s="21">
        <v>1.1</v>
      </c>
      <c r="C29" s="21">
        <f t="shared" si="1"/>
        <v>1.1464745886903325</v>
      </c>
      <c r="D29" s="22">
        <f t="shared" si="2"/>
        <v>1.058184697777928</v>
      </c>
      <c r="E29" s="21">
        <f t="shared" si="3"/>
        <v>14.971179176444396</v>
      </c>
      <c r="G29" s="23" t="s">
        <v>17</v>
      </c>
      <c r="I29" s="21">
        <v>1.8</v>
      </c>
    </row>
    <row r="30" spans="1:9" ht="15.75">
      <c r="A30" s="21">
        <v>19.1</v>
      </c>
      <c r="B30" s="21">
        <v>0.9</v>
      </c>
      <c r="C30" s="21">
        <f t="shared" si="1"/>
        <v>0.9462041101369842</v>
      </c>
      <c r="D30" s="22">
        <f t="shared" si="2"/>
        <v>1.073938731765576</v>
      </c>
      <c r="E30" s="21">
        <f t="shared" si="3"/>
        <v>18.41644089441701</v>
      </c>
      <c r="G30" s="23" t="s">
        <v>18</v>
      </c>
      <c r="I30" s="21">
        <f>G3</f>
        <v>16.006766917293326</v>
      </c>
    </row>
    <row r="31" spans="1:9" ht="15.75">
      <c r="A31" s="21">
        <v>20.5</v>
      </c>
      <c r="B31" s="21">
        <v>1.1</v>
      </c>
      <c r="C31" s="21">
        <f t="shared" si="1"/>
        <v>1.1602543772128118</v>
      </c>
      <c r="D31" s="22">
        <f t="shared" si="2"/>
        <v>1.0798997175987401</v>
      </c>
      <c r="E31" s="21">
        <f t="shared" si="3"/>
        <v>19.712857568284683</v>
      </c>
      <c r="G31" s="23" t="s">
        <v>19</v>
      </c>
      <c r="I31" s="21">
        <f>F9/1000</f>
        <v>0.9819548872180428</v>
      </c>
    </row>
    <row r="32" spans="1:9" ht="15.75">
      <c r="A32" s="21">
        <v>22.1</v>
      </c>
      <c r="B32" s="21">
        <v>0.9</v>
      </c>
      <c r="C32" s="21">
        <f t="shared" si="1"/>
        <v>0.9528360939178565</v>
      </c>
      <c r="D32" s="22">
        <f t="shared" si="2"/>
        <v>1.0867122728366418</v>
      </c>
      <c r="E32" s="21">
        <f t="shared" si="3"/>
        <v>21.185188414262456</v>
      </c>
      <c r="G32" s="23" t="s">
        <v>20</v>
      </c>
      <c r="I32" s="21">
        <v>15</v>
      </c>
    </row>
    <row r="33" spans="1:5" ht="15.75">
      <c r="A33" s="21">
        <v>23.8</v>
      </c>
      <c r="B33" s="21">
        <v>0.9</v>
      </c>
      <c r="C33" s="21">
        <f t="shared" si="1"/>
        <v>0.9565942180603508</v>
      </c>
      <c r="D33" s="22">
        <f t="shared" si="2"/>
        <v>1.0939506127769127</v>
      </c>
      <c r="E33" s="21">
        <f t="shared" si="3"/>
        <v>22.73918909778936</v>
      </c>
    </row>
    <row r="34" spans="1:5" ht="15.75">
      <c r="A34" s="21">
        <v>25.2</v>
      </c>
      <c r="B34" s="21">
        <v>1.1</v>
      </c>
      <c r="C34" s="21">
        <f t="shared" si="1"/>
        <v>1.1729533980080378</v>
      </c>
      <c r="D34" s="22">
        <f t="shared" si="2"/>
        <v>1.099911598610077</v>
      </c>
      <c r="E34" s="21">
        <f t="shared" si="3"/>
        <v>24.012018661337134</v>
      </c>
    </row>
    <row r="35" spans="1:5" ht="15.75">
      <c r="A35" s="21">
        <v>28.75</v>
      </c>
      <c r="B35" s="21">
        <v>1</v>
      </c>
      <c r="C35" s="21">
        <f t="shared" si="1"/>
        <v>1.0750411014431003</v>
      </c>
      <c r="D35" s="22">
        <f t="shared" si="2"/>
        <v>1.1150269555441716</v>
      </c>
      <c r="E35" s="21">
        <f t="shared" si="3"/>
        <v>27.195798194512165</v>
      </c>
    </row>
    <row r="36" spans="1:5" ht="15.75">
      <c r="A36" s="21">
        <v>30.4</v>
      </c>
      <c r="B36" s="21">
        <v>1.1</v>
      </c>
      <c r="C36" s="21">
        <f t="shared" si="1"/>
        <v>1.1870033784623302</v>
      </c>
      <c r="D36" s="22">
        <f t="shared" si="2"/>
        <v>1.122052403133258</v>
      </c>
      <c r="E36" s="21">
        <f t="shared" si="3"/>
        <v>28.66631774902894</v>
      </c>
    </row>
    <row r="37" spans="1:5" ht="15.75">
      <c r="A37" s="21">
        <v>31.65</v>
      </c>
      <c r="B37" s="21">
        <v>0.8</v>
      </c>
      <c r="C37" s="21">
        <f t="shared" si="1"/>
        <v>0.8657314746254521</v>
      </c>
      <c r="D37" s="22">
        <f t="shared" si="2"/>
        <v>1.1273747119128688</v>
      </c>
      <c r="E37" s="21">
        <f t="shared" si="3"/>
        <v>29.775088406017574</v>
      </c>
    </row>
    <row r="38" spans="1:5" ht="15.75">
      <c r="A38" s="21">
        <v>33.15</v>
      </c>
      <c r="B38" s="21">
        <v>1</v>
      </c>
      <c r="C38" s="21">
        <f t="shared" si="1"/>
        <v>1.085848778715633</v>
      </c>
      <c r="D38" s="22">
        <f t="shared" si="2"/>
        <v>1.1337614824484017</v>
      </c>
      <c r="E38" s="21">
        <f t="shared" si="3"/>
        <v>31.098118005471502</v>
      </c>
    </row>
    <row r="39" spans="1:5" ht="15.75">
      <c r="A39" s="21">
        <v>34.6</v>
      </c>
      <c r="B39" s="21">
        <v>1</v>
      </c>
      <c r="C39" s="21">
        <f t="shared" si="1"/>
        <v>1.0894103996349906</v>
      </c>
      <c r="D39" s="22">
        <f t="shared" si="2"/>
        <v>1.1399353606327502</v>
      </c>
      <c r="E39" s="21">
        <f t="shared" si="3"/>
        <v>32.37011995406896</v>
      </c>
    </row>
    <row r="40" spans="1:5" ht="15.75">
      <c r="A40" s="21">
        <v>38.17</v>
      </c>
      <c r="B40" s="21">
        <v>0.7</v>
      </c>
      <c r="C40" s="21">
        <f t="shared" si="1"/>
        <v>0.7687255491772342</v>
      </c>
      <c r="D40" s="22">
        <f t="shared" si="2"/>
        <v>1.155135874507319</v>
      </c>
      <c r="E40" s="21">
        <f t="shared" si="3"/>
        <v>35.46066547238095</v>
      </c>
    </row>
    <row r="41" spans="1:5" ht="15.75">
      <c r="A41" s="21">
        <v>39.82</v>
      </c>
      <c r="B41" s="21">
        <v>1.2</v>
      </c>
      <c r="C41" s="21">
        <f t="shared" si="1"/>
        <v>1.3226786819336125</v>
      </c>
      <c r="D41" s="22">
        <f t="shared" si="2"/>
        <v>1.1621613220964053</v>
      </c>
      <c r="E41" s="21">
        <f t="shared" si="3"/>
        <v>36.88043394051719</v>
      </c>
    </row>
    <row r="42" spans="1:5" ht="15.75">
      <c r="A42" s="21">
        <v>42.72</v>
      </c>
      <c r="B42" s="21">
        <v>1.1</v>
      </c>
      <c r="C42" s="21">
        <f t="shared" si="1"/>
        <v>1.2202910244617313</v>
      </c>
      <c r="D42" s="22">
        <f t="shared" si="2"/>
        <v>1.1745090784651024</v>
      </c>
      <c r="E42" s="21">
        <f t="shared" si="3"/>
        <v>39.34955065759684</v>
      </c>
    </row>
    <row r="43" spans="1:5" ht="15.75">
      <c r="A43" s="21">
        <v>44.17</v>
      </c>
      <c r="B43" s="21">
        <v>1.1</v>
      </c>
      <c r="C43" s="21">
        <f t="shared" si="1"/>
        <v>1.2242088074730244</v>
      </c>
      <c r="D43" s="22">
        <f t="shared" si="2"/>
        <v>1.180682956649451</v>
      </c>
      <c r="E43" s="21">
        <f t="shared" si="3"/>
        <v>40.57765341950578</v>
      </c>
    </row>
    <row r="44" spans="1:5" ht="15.75">
      <c r="A44" s="21">
        <v>47.7</v>
      </c>
      <c r="B44" s="21">
        <v>1</v>
      </c>
      <c r="C44" s="21">
        <f t="shared" si="1"/>
        <v>1.1215878024236676</v>
      </c>
      <c r="D44" s="22">
        <f t="shared" si="2"/>
        <v>1.1957131566430719</v>
      </c>
      <c r="E44" s="21">
        <f t="shared" si="3"/>
        <v>43.52986648196833</v>
      </c>
    </row>
    <row r="45" spans="1:5" ht="15.75">
      <c r="A45" s="21">
        <v>49.5</v>
      </c>
      <c r="B45" s="21">
        <v>1.1</v>
      </c>
      <c r="C45" s="21">
        <f t="shared" si="1"/>
        <v>1.2386100374386744</v>
      </c>
      <c r="D45" s="22">
        <f t="shared" si="2"/>
        <v>1.2033772812857115</v>
      </c>
      <c r="E45" s="21">
        <f t="shared" si="3"/>
        <v>45.02565672829643</v>
      </c>
    </row>
    <row r="46" spans="1:5" ht="15.75">
      <c r="A46" s="21">
        <v>52.05</v>
      </c>
      <c r="B46" s="21">
        <v>1.2</v>
      </c>
      <c r="C46" s="21">
        <f t="shared" si="1"/>
        <v>1.3587271982180877</v>
      </c>
      <c r="D46" s="22">
        <f t="shared" si="2"/>
        <v>1.2142347911961178</v>
      </c>
      <c r="E46" s="21">
        <f t="shared" si="3"/>
        <v>47.125744798980065</v>
      </c>
    </row>
    <row r="47" spans="1:5" ht="15.75">
      <c r="A47" s="21">
        <v>55.25</v>
      </c>
      <c r="B47" s="21">
        <v>1.1</v>
      </c>
      <c r="C47" s="21">
        <f t="shared" si="1"/>
        <v>1.2541460735179404</v>
      </c>
      <c r="D47" s="22">
        <f t="shared" si="2"/>
        <v>1.2278599016719214</v>
      </c>
      <c r="E47" s="21">
        <f t="shared" si="3"/>
        <v>49.73190531911979</v>
      </c>
    </row>
    <row r="48" spans="1:5" ht="15.75">
      <c r="A48" s="21">
        <v>57</v>
      </c>
      <c r="B48" s="21">
        <v>1.2</v>
      </c>
      <c r="C48" s="21">
        <f t="shared" si="1"/>
        <v>1.373317562536007</v>
      </c>
      <c r="D48" s="22">
        <f t="shared" si="2"/>
        <v>1.2353111339633767</v>
      </c>
      <c r="E48" s="21">
        <f t="shared" si="3"/>
        <v>51.148552471311554</v>
      </c>
    </row>
    <row r="49" spans="1:5" ht="15.75">
      <c r="A49" s="21">
        <v>61.58</v>
      </c>
      <c r="B49" s="21">
        <v>1.1</v>
      </c>
      <c r="C49" s="21">
        <f t="shared" si="1"/>
        <v>1.2712492228017234</v>
      </c>
      <c r="D49" s="22">
        <f t="shared" si="2"/>
        <v>1.2548120733318706</v>
      </c>
      <c r="E49" s="21">
        <f t="shared" si="3"/>
        <v>54.79850141373672</v>
      </c>
    </row>
    <row r="50" spans="1:5" ht="15.75">
      <c r="A50" s="21">
        <v>62.8</v>
      </c>
      <c r="B50" s="21">
        <v>1.1</v>
      </c>
      <c r="C50" s="21">
        <f t="shared" si="1"/>
        <v>1.2745455643698458</v>
      </c>
      <c r="D50" s="22">
        <f t="shared" si="2"/>
        <v>1.260006646700771</v>
      </c>
      <c r="E50" s="21">
        <f t="shared" si="3"/>
        <v>55.76675027432367</v>
      </c>
    </row>
    <row r="51" spans="1:5" ht="15.75">
      <c r="A51" s="21">
        <v>63.62</v>
      </c>
      <c r="B51" s="21">
        <v>0.8</v>
      </c>
      <c r="C51" s="21">
        <f t="shared" si="1"/>
        <v>0.9285535550623382</v>
      </c>
      <c r="D51" s="22">
        <f t="shared" si="2"/>
        <v>1.2634980812601957</v>
      </c>
      <c r="E51" s="21">
        <f t="shared" si="3"/>
        <v>56.41574215817532</v>
      </c>
    </row>
    <row r="52" spans="1:5" ht="15.75">
      <c r="A52" s="21">
        <v>64.5</v>
      </c>
      <c r="B52" s="21">
        <v>1.1</v>
      </c>
      <c r="C52" s="21">
        <f t="shared" si="1"/>
        <v>1.279138827210672</v>
      </c>
      <c r="D52" s="22">
        <f t="shared" si="2"/>
        <v>1.2672449866410416</v>
      </c>
      <c r="E52" s="21">
        <f t="shared" si="3"/>
        <v>57.11016195014667</v>
      </c>
    </row>
    <row r="53" spans="1:5" ht="15.75">
      <c r="A53" s="21">
        <v>72.9</v>
      </c>
      <c r="B53" s="21">
        <v>1.3</v>
      </c>
      <c r="C53" s="21">
        <f t="shared" si="1"/>
        <v>1.5385322130253531</v>
      </c>
      <c r="D53" s="22">
        <f t="shared" si="2"/>
        <v>1.3030109016400266</v>
      </c>
      <c r="E53" s="21">
        <f t="shared" si="3"/>
        <v>63.5567695644248</v>
      </c>
    </row>
    <row r="54" spans="1:5" ht="15.75">
      <c r="A54" s="21">
        <v>72.9</v>
      </c>
      <c r="B54" s="21">
        <v>1</v>
      </c>
      <c r="C54" s="21">
        <f t="shared" si="1"/>
        <v>1.18348631771181</v>
      </c>
      <c r="D54" s="22">
        <f t="shared" si="2"/>
        <v>1.3030109016400266</v>
      </c>
      <c r="E54" s="21">
        <f t="shared" si="3"/>
        <v>63.5567695644248</v>
      </c>
    </row>
    <row r="55" spans="1:5" ht="15.75">
      <c r="A55" s="21">
        <v>74.45</v>
      </c>
      <c r="B55" s="21">
        <v>1.2</v>
      </c>
      <c r="C55" s="21">
        <f t="shared" si="1"/>
        <v>1.4247522811921063</v>
      </c>
      <c r="D55" s="22">
        <f t="shared" si="2"/>
        <v>1.309610564526744</v>
      </c>
      <c r="E55" s="21">
        <f t="shared" si="3"/>
        <v>64.74032751820484</v>
      </c>
    </row>
    <row r="56" spans="1:5" ht="15.75">
      <c r="A56" s="21">
        <v>74.45</v>
      </c>
      <c r="B56" s="21">
        <v>1.2</v>
      </c>
      <c r="C56" s="21">
        <f t="shared" si="1"/>
        <v>1.4247522811921063</v>
      </c>
      <c r="D56" s="22">
        <f t="shared" si="2"/>
        <v>1.309610564526744</v>
      </c>
      <c r="E56" s="21">
        <f t="shared" si="3"/>
        <v>64.74032751820484</v>
      </c>
    </row>
    <row r="57" spans="1:5" ht="15.75">
      <c r="A57" s="21">
        <v>75.65</v>
      </c>
      <c r="B57" s="21">
        <v>0.9</v>
      </c>
      <c r="C57" s="21">
        <f t="shared" si="1"/>
        <v>1.0712170044064286</v>
      </c>
      <c r="D57" s="22">
        <f t="shared" si="2"/>
        <v>1.3147199809551704</v>
      </c>
      <c r="E57" s="21">
        <f t="shared" si="3"/>
        <v>65.65306940802397</v>
      </c>
    </row>
    <row r="58" spans="1:5" ht="15.75">
      <c r="A58" s="21">
        <v>77.15</v>
      </c>
      <c r="B58" s="21">
        <v>1.2</v>
      </c>
      <c r="C58" s="21">
        <f t="shared" si="1"/>
        <v>1.4327106617291532</v>
      </c>
      <c r="D58" s="22">
        <f t="shared" si="2"/>
        <v>1.3211067514907033</v>
      </c>
      <c r="E58" s="21">
        <f t="shared" si="3"/>
        <v>66.78848106064586</v>
      </c>
    </row>
    <row r="59" spans="1:5" ht="15.75">
      <c r="A59" s="21">
        <v>80.8</v>
      </c>
      <c r="B59" s="21">
        <v>0.9</v>
      </c>
      <c r="C59" s="21">
        <f t="shared" si="1"/>
        <v>1.082601909896926</v>
      </c>
      <c r="D59" s="22">
        <f t="shared" si="2"/>
        <v>1.336647893127167</v>
      </c>
      <c r="E59" s="21">
        <f t="shared" si="3"/>
        <v>69.51919273031423</v>
      </c>
    </row>
    <row r="60" spans="1:5" ht="15.75">
      <c r="A60" s="21">
        <v>82.6</v>
      </c>
      <c r="B60" s="21">
        <v>1.1</v>
      </c>
      <c r="C60" s="21">
        <f t="shared" si="1"/>
        <v>1.328043566868883</v>
      </c>
      <c r="D60" s="22">
        <f t="shared" si="2"/>
        <v>1.3443120177698067</v>
      </c>
      <c r="E60" s="21">
        <f t="shared" si="3"/>
        <v>70.85816759344621</v>
      </c>
    </row>
    <row r="61" spans="1:5" ht="15.75">
      <c r="A61" s="21">
        <v>83.8</v>
      </c>
      <c r="B61" s="21">
        <v>1.2</v>
      </c>
      <c r="C61" s="21">
        <f t="shared" si="1"/>
        <v>1.4523118582370649</v>
      </c>
      <c r="D61" s="22">
        <f t="shared" si="2"/>
        <v>1.3494214341982331</v>
      </c>
      <c r="E61" s="21">
        <f t="shared" si="3"/>
        <v>71.7474375943433</v>
      </c>
    </row>
    <row r="62" spans="1:5" ht="15.75">
      <c r="A62" s="21">
        <v>100.05</v>
      </c>
      <c r="B62" s="21">
        <v>1.1</v>
      </c>
      <c r="C62" s="21">
        <f t="shared" si="1"/>
        <v>1.3751920589703075</v>
      </c>
      <c r="D62" s="22">
        <f t="shared" si="2"/>
        <v>1.418611448333174</v>
      </c>
      <c r="E62" s="21">
        <f t="shared" si="3"/>
        <v>83.20230074174935</v>
      </c>
    </row>
    <row r="63" spans="1:5" ht="15.75">
      <c r="A63" s="21">
        <v>101.8</v>
      </c>
      <c r="B63" s="21">
        <v>1.3</v>
      </c>
      <c r="C63" s="21">
        <f t="shared" si="1"/>
        <v>1.6308150391910476</v>
      </c>
      <c r="D63" s="22">
        <f t="shared" si="2"/>
        <v>1.426062680624629</v>
      </c>
      <c r="E63" s="21">
        <f t="shared" si="3"/>
        <v>84.429455777623</v>
      </c>
    </row>
    <row r="64" spans="1:5" ht="15.75">
      <c r="A64" s="21">
        <v>104.25</v>
      </c>
      <c r="B64" s="21">
        <v>0.7</v>
      </c>
      <c r="C64" s="21">
        <f t="shared" si="1"/>
        <v>0.8823437127950241</v>
      </c>
      <c r="D64" s="22">
        <f t="shared" si="2"/>
        <v>1.4364944058326663</v>
      </c>
      <c r="E64" s="21">
        <f t="shared" si="3"/>
        <v>86.13499670423724</v>
      </c>
    </row>
    <row r="65" spans="1:5" ht="15.75">
      <c r="A65" s="21">
        <v>105.25</v>
      </c>
      <c r="B65" s="21">
        <v>1.5</v>
      </c>
      <c r="C65" s="21">
        <f t="shared" si="1"/>
        <v>1.894420962851727</v>
      </c>
      <c r="D65" s="22">
        <f t="shared" si="2"/>
        <v>1.4407522528563552</v>
      </c>
      <c r="E65" s="21">
        <f t="shared" si="3"/>
        <v>86.82907856183452</v>
      </c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4.1</v>
      </c>
      <c r="C3" s="21">
        <v>0</v>
      </c>
      <c r="F3" s="25">
        <f>1000*1/SLOPE(C3:C12,B3:B12)</f>
        <v>1968.3191217761628</v>
      </c>
      <c r="G3" s="21">
        <f>INTERCEPT(B4:B12,A4:A12)</f>
        <v>15.389473684210486</v>
      </c>
    </row>
    <row r="4" spans="1:9" ht="15.75">
      <c r="A4" s="23">
        <v>26.5</v>
      </c>
      <c r="B4" s="23">
        <v>55</v>
      </c>
      <c r="C4" s="21">
        <f>LN($G$18+$G$20*A4)/$G$20-LN($G$18)/$G$20</f>
        <v>25.680602882663038</v>
      </c>
      <c r="E4" s="26">
        <f>1000*1/SLOPE(C3:C4,B3:B4)</f>
        <v>1982.0406955618078</v>
      </c>
      <c r="F4" s="26" t="s">
        <v>7</v>
      </c>
      <c r="I4" s="27">
        <f>SLOPE(E4:E12,A4:A12)*1000</f>
        <v>-2253.1416863554555</v>
      </c>
    </row>
    <row r="5" spans="1:9" ht="15.75">
      <c r="A5" s="23">
        <v>45.5</v>
      </c>
      <c r="B5" s="23">
        <v>83.4</v>
      </c>
      <c r="C5" s="21">
        <f>LN($G$18+$G$20*A5)/$G$20-LN($G$18)/$G$20</f>
        <v>40.32558326325421</v>
      </c>
      <c r="E5" s="26">
        <f>1000*1/SLOPE(C4:C5,B4:B5)</f>
        <v>1939.2310035210567</v>
      </c>
      <c r="F5" s="28">
        <f>CORREL(C3:C11,B3:B11)</f>
        <v>0.9999839428792651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1754.1407371948308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0.9977234741374341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>G$18+G$20*A16</f>
        <v>0.8873179182679367</v>
      </c>
      <c r="E16" s="21">
        <v>0</v>
      </c>
    </row>
    <row r="17" spans="1:7" ht="15.75">
      <c r="A17" s="21">
        <v>1.2</v>
      </c>
      <c r="B17" s="21">
        <v>0.8</v>
      </c>
      <c r="C17" s="21">
        <f aca="true" t="shared" si="0" ref="C17:C23">B17*(1+($I$28+$I$29*A17)/(1282900)+($I$30+A17*$I$31-$I$32)/400)</f>
        <v>0.8065198914515088</v>
      </c>
      <c r="D17" s="22">
        <f aca="true" t="shared" si="1" ref="D17:D23">G$18+G$20*A17</f>
        <v>0.9010881476339239</v>
      </c>
      <c r="E17" s="21">
        <f>E16+(A17-A16)/D17</f>
        <v>1.3317232094895026</v>
      </c>
      <c r="G17" s="23" t="s">
        <v>14</v>
      </c>
    </row>
    <row r="18" spans="1:7" ht="15.75">
      <c r="A18" s="21">
        <v>2.4</v>
      </c>
      <c r="B18" s="21">
        <v>1</v>
      </c>
      <c r="C18" s="21">
        <f t="shared" si="0"/>
        <v>1.013413970211371</v>
      </c>
      <c r="D18" s="22">
        <f t="shared" si="1"/>
        <v>0.9148583769999111</v>
      </c>
      <c r="E18" s="21">
        <f aca="true" t="shared" si="2" ref="E18:E23">E17+(A18-A17)/D18</f>
        <v>2.643401639909686</v>
      </c>
      <c r="G18" s="21">
        <f>INTERCEPT(C16:C1001,A16:A1001)</f>
        <v>0.8873179182679367</v>
      </c>
    </row>
    <row r="19" spans="1:7" ht="15.75">
      <c r="A19" s="21">
        <v>3.8</v>
      </c>
      <c r="B19" s="21">
        <v>1.2</v>
      </c>
      <c r="C19" s="21">
        <f t="shared" si="0"/>
        <v>1.2234665125094237</v>
      </c>
      <c r="D19" s="22">
        <f t="shared" si="1"/>
        <v>0.9309236445935629</v>
      </c>
      <c r="E19" s="21">
        <f t="shared" si="2"/>
        <v>4.147284378446458</v>
      </c>
      <c r="G19" s="23" t="s">
        <v>21</v>
      </c>
    </row>
    <row r="20" spans="1:7" ht="15.75">
      <c r="A20" s="21">
        <v>5.1</v>
      </c>
      <c r="B20" s="21">
        <v>1</v>
      </c>
      <c r="C20" s="21">
        <f t="shared" si="0"/>
        <v>1.0252582084795863</v>
      </c>
      <c r="D20" s="22">
        <f t="shared" si="1"/>
        <v>0.9458413930733823</v>
      </c>
      <c r="E20" s="21">
        <f t="shared" si="2"/>
        <v>5.521722005642946</v>
      </c>
      <c r="G20" s="36">
        <f>SLOPE(C16:C1001,A16:A1001)</f>
        <v>0.011475191138322674</v>
      </c>
    </row>
    <row r="21" spans="1:5" ht="15.75">
      <c r="A21" s="21">
        <v>6.3</v>
      </c>
      <c r="B21" s="21">
        <v>1</v>
      </c>
      <c r="C21" s="21">
        <f t="shared" si="0"/>
        <v>1.0305223143765714</v>
      </c>
      <c r="D21" s="22">
        <f t="shared" si="1"/>
        <v>0.9596116224393696</v>
      </c>
      <c r="E21" s="21">
        <f t="shared" si="2"/>
        <v>6.772227910260435</v>
      </c>
    </row>
    <row r="22" spans="1:5" ht="15.75">
      <c r="A22" s="21">
        <v>9.5</v>
      </c>
      <c r="B22" s="21">
        <v>0.7</v>
      </c>
      <c r="C22" s="21">
        <f t="shared" si="0"/>
        <v>0.7311919510713047</v>
      </c>
      <c r="D22" s="22">
        <f t="shared" si="1"/>
        <v>0.9963322340820021</v>
      </c>
      <c r="E22" s="21">
        <f t="shared" si="2"/>
        <v>9.984007967691184</v>
      </c>
    </row>
    <row r="23" spans="1:5" ht="15.75">
      <c r="A23" s="21">
        <v>11.5</v>
      </c>
      <c r="B23" s="21">
        <v>1</v>
      </c>
      <c r="C23" s="21">
        <f t="shared" si="0"/>
        <v>1.0533334399301717</v>
      </c>
      <c r="D23" s="22">
        <f t="shared" si="1"/>
        <v>1.0192826163586475</v>
      </c>
      <c r="E23" s="21">
        <f t="shared" si="2"/>
        <v>11.94617230553198</v>
      </c>
    </row>
    <row r="24" spans="1:5" ht="15.75">
      <c r="A24" s="21">
        <v>13.2</v>
      </c>
      <c r="B24" s="21">
        <v>0.9</v>
      </c>
      <c r="C24" s="21">
        <f aca="true" t="shared" si="3" ref="C24:C37">B24*(1+($I$28+$I$29*A24)/(1282900)+($I$30+A24*$I$31-$I$32)/400)</f>
        <v>0.9547118309558102</v>
      </c>
      <c r="D24" s="22">
        <f aca="true" t="shared" si="4" ref="D24:D37">G$18+G$20*A24</f>
        <v>1.038790441293796</v>
      </c>
      <c r="E24" s="21">
        <f aca="true" t="shared" si="5" ref="E24:E37">E23+(A24-A23)/D24</f>
        <v>13.582691022322134</v>
      </c>
    </row>
    <row r="25" spans="1:5" ht="15.75">
      <c r="A25" s="21">
        <v>14.2</v>
      </c>
      <c r="B25" s="21">
        <v>1</v>
      </c>
      <c r="C25" s="21">
        <f t="shared" si="3"/>
        <v>1.0651776781983875</v>
      </c>
      <c r="D25" s="22">
        <f t="shared" si="4"/>
        <v>1.0502656324321187</v>
      </c>
      <c r="E25" s="21">
        <f t="shared" si="5"/>
        <v>14.534831099194193</v>
      </c>
    </row>
    <row r="26" spans="1:7" ht="15.75">
      <c r="A26" s="21">
        <v>15.8</v>
      </c>
      <c r="B26" s="21">
        <v>0.9</v>
      </c>
      <c r="C26" s="21">
        <f t="shared" si="3"/>
        <v>0.9649768374549305</v>
      </c>
      <c r="D26" s="22">
        <f t="shared" si="4"/>
        <v>1.0686259382534349</v>
      </c>
      <c r="E26" s="21">
        <f t="shared" si="5"/>
        <v>16.032080925092156</v>
      </c>
      <c r="G26" s="37" t="s">
        <v>15</v>
      </c>
    </row>
    <row r="27" spans="1:5" ht="15.75">
      <c r="A27" s="21">
        <v>18.9</v>
      </c>
      <c r="B27" s="21">
        <v>0.8</v>
      </c>
      <c r="C27" s="21">
        <f t="shared" si="3"/>
        <v>0.868636341035929</v>
      </c>
      <c r="D27" s="22">
        <f t="shared" si="4"/>
        <v>1.1041990307822351</v>
      </c>
      <c r="E27" s="21">
        <f t="shared" si="5"/>
        <v>18.8395458055892</v>
      </c>
    </row>
    <row r="28" spans="1:9" ht="15.75">
      <c r="A28" s="21">
        <v>20.6</v>
      </c>
      <c r="B28" s="21">
        <v>1.1</v>
      </c>
      <c r="C28" s="21">
        <f t="shared" si="3"/>
        <v>1.2025782006138703</v>
      </c>
      <c r="D28" s="22">
        <f t="shared" si="4"/>
        <v>1.1237068557173837</v>
      </c>
      <c r="E28" s="21">
        <f t="shared" si="5"/>
        <v>20.352395879743735</v>
      </c>
      <c r="G28" s="23" t="s">
        <v>16</v>
      </c>
      <c r="I28" s="21">
        <v>2453</v>
      </c>
    </row>
    <row r="29" spans="1:9" ht="15.75">
      <c r="A29" s="21">
        <v>22.5</v>
      </c>
      <c r="B29" s="21">
        <v>0.9</v>
      </c>
      <c r="C29" s="21">
        <f t="shared" si="3"/>
        <v>0.9914289695872791</v>
      </c>
      <c r="D29" s="22">
        <f t="shared" si="4"/>
        <v>1.1455097188801968</v>
      </c>
      <c r="E29" s="21">
        <f t="shared" si="5"/>
        <v>22.011046145808137</v>
      </c>
      <c r="G29" s="23" t="s">
        <v>17</v>
      </c>
      <c r="I29" s="21">
        <v>1.8</v>
      </c>
    </row>
    <row r="30" spans="1:9" ht="15.75">
      <c r="A30" s="21">
        <v>23.8</v>
      </c>
      <c r="B30" s="21">
        <v>1.1</v>
      </c>
      <c r="C30" s="21">
        <f t="shared" si="3"/>
        <v>1.2180195779116922</v>
      </c>
      <c r="D30" s="22">
        <f t="shared" si="4"/>
        <v>1.1604274673600163</v>
      </c>
      <c r="E30" s="21">
        <f t="shared" si="5"/>
        <v>23.131322971862172</v>
      </c>
      <c r="G30" s="23" t="s">
        <v>18</v>
      </c>
      <c r="I30" s="21">
        <f>G3</f>
        <v>15.389473684210486</v>
      </c>
    </row>
    <row r="31" spans="1:9" ht="15.75">
      <c r="A31" s="21">
        <v>25.5</v>
      </c>
      <c r="B31" s="21">
        <v>1</v>
      </c>
      <c r="C31" s="21">
        <f t="shared" si="3"/>
        <v>1.1147480087283275</v>
      </c>
      <c r="D31" s="22">
        <f t="shared" si="4"/>
        <v>1.179935292295165</v>
      </c>
      <c r="E31" s="21">
        <f t="shared" si="5"/>
        <v>24.572079944808735</v>
      </c>
      <c r="G31" s="23" t="s">
        <v>19</v>
      </c>
      <c r="I31" s="21">
        <f>F9/1000</f>
        <v>1.7541407371948308</v>
      </c>
    </row>
    <row r="32" spans="1:9" ht="15.75">
      <c r="A32" s="21">
        <v>29.9</v>
      </c>
      <c r="B32" s="21">
        <v>1.3</v>
      </c>
      <c r="C32" s="21">
        <f t="shared" si="3"/>
        <v>1.4742646494557863</v>
      </c>
      <c r="D32" s="22">
        <f t="shared" si="4"/>
        <v>1.2304261333037847</v>
      </c>
      <c r="E32" s="21">
        <f t="shared" si="5"/>
        <v>28.148076813621717</v>
      </c>
      <c r="G32" s="23" t="s">
        <v>20</v>
      </c>
      <c r="I32" s="21">
        <v>15</v>
      </c>
    </row>
    <row r="33" spans="1:5" ht="15.75">
      <c r="A33" s="21">
        <v>31.7</v>
      </c>
      <c r="B33" s="21">
        <v>1</v>
      </c>
      <c r="C33" s="21">
        <f t="shared" si="3"/>
        <v>1.141945889196082</v>
      </c>
      <c r="D33" s="22">
        <f t="shared" si="4"/>
        <v>1.2510814773527654</v>
      </c>
      <c r="E33" s="21">
        <f t="shared" si="5"/>
        <v>29.586832028676714</v>
      </c>
    </row>
    <row r="34" spans="1:5" ht="15.75">
      <c r="A34" s="21">
        <v>33.3</v>
      </c>
      <c r="B34" s="21">
        <v>1.2</v>
      </c>
      <c r="C34" s="21">
        <f t="shared" si="3"/>
        <v>1.3787576364704741</v>
      </c>
      <c r="D34" s="22">
        <f t="shared" si="4"/>
        <v>1.2694417831740816</v>
      </c>
      <c r="E34" s="21">
        <f t="shared" si="5"/>
        <v>30.847228544064286</v>
      </c>
    </row>
    <row r="35" spans="1:5" ht="15.75">
      <c r="A35" s="21">
        <v>34.8</v>
      </c>
      <c r="B35" s="21">
        <v>1</v>
      </c>
      <c r="C35" s="21">
        <f t="shared" si="3"/>
        <v>1.155544829429959</v>
      </c>
      <c r="D35" s="22">
        <f t="shared" si="4"/>
        <v>1.2866545698815657</v>
      </c>
      <c r="E35" s="21">
        <f t="shared" si="5"/>
        <v>32.013042613444284</v>
      </c>
    </row>
    <row r="36" spans="1:5" ht="15.75">
      <c r="A36" s="21">
        <v>37.4</v>
      </c>
      <c r="B36" s="21">
        <v>1.1</v>
      </c>
      <c r="C36" s="21">
        <f t="shared" si="3"/>
        <v>1.2836454314274357</v>
      </c>
      <c r="D36" s="22">
        <f t="shared" si="4"/>
        <v>1.3164900668412047</v>
      </c>
      <c r="E36" s="21">
        <f t="shared" si="5"/>
        <v>33.98799105057033</v>
      </c>
    </row>
    <row r="37" spans="1:5" ht="15.75">
      <c r="A37" s="21">
        <v>38.3</v>
      </c>
      <c r="B37" s="21">
        <v>1.3</v>
      </c>
      <c r="C37" s="21">
        <f t="shared" si="3"/>
        <v>1.5221680131183477</v>
      </c>
      <c r="D37" s="22">
        <f t="shared" si="4"/>
        <v>1.326817738865695</v>
      </c>
      <c r="E37" s="21">
        <f t="shared" si="5"/>
        <v>34.66630576828688</v>
      </c>
    </row>
    <row r="38" ht="15.75">
      <c r="E38" s="21"/>
    </row>
    <row r="39" ht="15.75">
      <c r="E39" s="21"/>
    </row>
    <row r="40" ht="15.75">
      <c r="E40" s="21"/>
    </row>
    <row r="41" ht="15.75">
      <c r="E41" s="21"/>
    </row>
    <row r="42" ht="15.75">
      <c r="E42" s="21"/>
    </row>
    <row r="43" ht="15.75">
      <c r="E43" s="21"/>
    </row>
    <row r="44" ht="15.75">
      <c r="E44" s="21"/>
    </row>
    <row r="45" ht="15.75">
      <c r="E45" s="21"/>
    </row>
    <row r="46" ht="15.75">
      <c r="E46" s="21"/>
    </row>
    <row r="47" ht="15.75">
      <c r="E47" s="21"/>
    </row>
    <row r="48" ht="15.75">
      <c r="E48" s="21"/>
    </row>
    <row r="49" ht="15.75">
      <c r="E49" s="21"/>
    </row>
    <row r="50" ht="15.75">
      <c r="E50" s="21"/>
    </row>
    <row r="51" ht="15.75">
      <c r="E51" s="21"/>
    </row>
    <row r="52" ht="15.75">
      <c r="E52" s="21"/>
    </row>
    <row r="53" ht="15.75">
      <c r="E53" s="21"/>
    </row>
    <row r="54" ht="15.75">
      <c r="E54" s="21"/>
    </row>
    <row r="55" ht="15.75">
      <c r="E55" s="21"/>
    </row>
    <row r="56" ht="15.75">
      <c r="E56" s="21"/>
    </row>
    <row r="57" ht="15.75">
      <c r="E57" s="21"/>
    </row>
    <row r="58" ht="15.75">
      <c r="E58" s="21"/>
    </row>
    <row r="59" ht="15.75">
      <c r="E59" s="21"/>
    </row>
    <row r="60" ht="15.75">
      <c r="E60" s="21"/>
    </row>
    <row r="61" ht="15.75">
      <c r="E61" s="21"/>
    </row>
    <row r="62" ht="15.75">
      <c r="E62" s="21"/>
    </row>
    <row r="63" ht="15.75">
      <c r="E63" s="21"/>
    </row>
    <row r="64" ht="15.75">
      <c r="E64" s="21"/>
    </row>
    <row r="65" ht="15.75">
      <c r="E65" s="21"/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2.37</v>
      </c>
      <c r="C3" s="21">
        <v>0</v>
      </c>
      <c r="F3" s="25">
        <f>1000*1/SLOPE(C3:C12,B3:B12)</f>
        <v>4268.300213303797</v>
      </c>
      <c r="G3" s="21">
        <f>INTERCEPT(B4:B12,A4:A12)</f>
        <v>28.069999999999965</v>
      </c>
    </row>
    <row r="4" spans="1:9" ht="15.75">
      <c r="A4" s="23">
        <v>15.9</v>
      </c>
      <c r="B4" s="23">
        <v>71</v>
      </c>
      <c r="C4" s="21">
        <f>LN($G$18+$G$20*A4)/$G$20-LN($G$18)/$G$20</f>
        <v>14.729864434349807</v>
      </c>
      <c r="E4" s="26">
        <f>1000*1/SLOPE(C3:C4,B3:B4)</f>
        <v>4659.241794510746</v>
      </c>
      <c r="F4" s="26" t="s">
        <v>7</v>
      </c>
      <c r="I4" s="27">
        <f>SLOPE(E4:E12,A4:A12)*1000</f>
        <v>-45290.13745833322</v>
      </c>
    </row>
    <row r="5" spans="1:9" ht="15.75">
      <c r="A5" s="23">
        <v>34.9</v>
      </c>
      <c r="B5" s="23">
        <v>122.3</v>
      </c>
      <c r="C5" s="21">
        <f>LN($G$18+$G$20*A5)/$G$20-LN($G$18)/$G$20</f>
        <v>28.234380690008415</v>
      </c>
      <c r="E5" s="26">
        <f>1000*1/SLOPE(C4:C5,B4:B5)</f>
        <v>3798.7291828024167</v>
      </c>
      <c r="F5" s="28">
        <f>CORREL(C3:C11,B3:B11)</f>
        <v>0.9983078092270915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3412.7119476804487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0.9909720838898095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>G$18+G$20*A16</f>
        <v>0.9368287175668066</v>
      </c>
      <c r="E16" s="21">
        <v>0</v>
      </c>
    </row>
    <row r="17" spans="1:7" ht="15.75">
      <c r="A17" s="21">
        <v>0.6</v>
      </c>
      <c r="B17" s="21">
        <v>0.75</v>
      </c>
      <c r="C17" s="21">
        <f aca="true" t="shared" si="0" ref="C17:C22">B17*(1+($I$28+$I$29*A17)/(1282900)+($I$30+A17*$I$31-$I$32)/400)</f>
        <v>0.7797574380718598</v>
      </c>
      <c r="D17" s="22">
        <f aca="true" t="shared" si="1" ref="D17:D22">G$18+G$20*A17</f>
        <v>0.9481120646651109</v>
      </c>
      <c r="E17" s="21">
        <f aca="true" t="shared" si="2" ref="E17:E22">E16+(A17-A16)/D17</f>
        <v>0.6328365837343606</v>
      </c>
      <c r="G17" s="23" t="s">
        <v>14</v>
      </c>
    </row>
    <row r="18" spans="1:7" ht="15.75">
      <c r="A18" s="21">
        <v>2.25</v>
      </c>
      <c r="B18" s="21">
        <v>0.87</v>
      </c>
      <c r="C18" s="21">
        <f t="shared" si="0"/>
        <v>0.9167680122742556</v>
      </c>
      <c r="D18" s="22">
        <f t="shared" si="1"/>
        <v>0.9791412691854477</v>
      </c>
      <c r="E18" s="21">
        <f t="shared" si="2"/>
        <v>2.3179866758887266</v>
      </c>
      <c r="G18" s="21">
        <f>INTERCEPT(C16:C1001,A16:A1001)</f>
        <v>0.9368287175668066</v>
      </c>
    </row>
    <row r="19" spans="1:7" ht="15.75">
      <c r="A19" s="21">
        <v>2.3</v>
      </c>
      <c r="B19" s="21">
        <v>0.99</v>
      </c>
      <c r="C19" s="21">
        <f t="shared" si="0"/>
        <v>1.0436411651434945</v>
      </c>
      <c r="D19" s="22">
        <f t="shared" si="1"/>
        <v>0.9800815481103065</v>
      </c>
      <c r="E19" s="21">
        <f t="shared" si="2"/>
        <v>2.3690028388768014</v>
      </c>
      <c r="G19" s="23" t="s">
        <v>21</v>
      </c>
    </row>
    <row r="20" spans="1:7" ht="15.75">
      <c r="A20" s="21">
        <v>3.6</v>
      </c>
      <c r="B20" s="21">
        <v>0.9</v>
      </c>
      <c r="C20" s="21">
        <f t="shared" si="0"/>
        <v>0.9587485196252254</v>
      </c>
      <c r="D20" s="22">
        <f t="shared" si="1"/>
        <v>1.0045288001566324</v>
      </c>
      <c r="E20" s="21">
        <f t="shared" si="2"/>
        <v>3.66314194150611</v>
      </c>
      <c r="G20" s="36">
        <f>SLOPE(C16:C1001,A16:A1001)</f>
        <v>0.018805578497173833</v>
      </c>
    </row>
    <row r="21" spans="1:5" ht="15.75">
      <c r="A21" s="21">
        <v>6.8</v>
      </c>
      <c r="B21" s="21">
        <v>1.08</v>
      </c>
      <c r="C21" s="21">
        <f t="shared" si="0"/>
        <v>1.1799889037921825</v>
      </c>
      <c r="D21" s="22">
        <f t="shared" si="1"/>
        <v>1.0647066513475887</v>
      </c>
      <c r="E21" s="21">
        <f t="shared" si="2"/>
        <v>6.668664632615244</v>
      </c>
    </row>
    <row r="22" spans="1:5" ht="15.75">
      <c r="A22" s="21">
        <v>7.2</v>
      </c>
      <c r="B22" s="21">
        <v>0.79</v>
      </c>
      <c r="C22" s="21">
        <f t="shared" si="0"/>
        <v>0.8658365172867714</v>
      </c>
      <c r="D22" s="22">
        <f t="shared" si="1"/>
        <v>1.0722288827464583</v>
      </c>
      <c r="E22" s="21">
        <f t="shared" si="2"/>
        <v>7.041719310060065</v>
      </c>
    </row>
    <row r="23" spans="1:5" ht="15.75">
      <c r="A23" s="21">
        <v>8.1</v>
      </c>
      <c r="B23" s="21">
        <v>1.04</v>
      </c>
      <c r="C23" s="21">
        <f aca="true" t="shared" si="3" ref="C23:C70">B23*(1+($I$28+$I$29*A23)/(1282900)+($I$30+A23*$I$31-$I$32)/400)</f>
        <v>1.1478224743945162</v>
      </c>
      <c r="D23" s="22">
        <f aca="true" t="shared" si="4" ref="D23:D70">G$18+G$20*A23</f>
        <v>1.0891539033939146</v>
      </c>
      <c r="E23" s="21">
        <f aca="true" t="shared" si="5" ref="E23:E70">E22+(A23-A22)/D23</f>
        <v>7.868048809679456</v>
      </c>
    </row>
    <row r="24" spans="1:5" ht="15.75">
      <c r="A24" s="21">
        <v>8.5</v>
      </c>
      <c r="B24" s="21">
        <v>0.84</v>
      </c>
      <c r="C24" s="21">
        <f t="shared" si="3"/>
        <v>0.9299545326327652</v>
      </c>
      <c r="D24" s="22">
        <f t="shared" si="4"/>
        <v>1.0966761347927843</v>
      </c>
      <c r="E24" s="21">
        <f t="shared" si="5"/>
        <v>8.232787302028958</v>
      </c>
    </row>
    <row r="25" spans="1:5" ht="15.75">
      <c r="A25" s="21">
        <v>8.8</v>
      </c>
      <c r="B25" s="21">
        <v>0.88</v>
      </c>
      <c r="C25" s="21">
        <f t="shared" si="3"/>
        <v>0.9764908421020112</v>
      </c>
      <c r="D25" s="22">
        <f t="shared" si="4"/>
        <v>1.1023178083419363</v>
      </c>
      <c r="E25" s="21">
        <f t="shared" si="5"/>
        <v>8.504941119856912</v>
      </c>
    </row>
    <row r="26" spans="1:7" ht="15.75">
      <c r="A26" s="21">
        <v>9.15</v>
      </c>
      <c r="B26" s="21">
        <v>1.23</v>
      </c>
      <c r="C26" s="21">
        <f t="shared" si="3"/>
        <v>1.3685414168302306</v>
      </c>
      <c r="D26" s="22">
        <f t="shared" si="4"/>
        <v>1.1088997608159472</v>
      </c>
      <c r="E26" s="21">
        <f t="shared" si="5"/>
        <v>8.82056928785513</v>
      </c>
      <c r="G26" s="37" t="s">
        <v>15</v>
      </c>
    </row>
    <row r="27" spans="1:5" ht="15.75">
      <c r="A27" s="21">
        <v>9.9</v>
      </c>
      <c r="B27" s="21">
        <v>1.18</v>
      </c>
      <c r="C27" s="21">
        <f t="shared" si="3"/>
        <v>1.320461518820658</v>
      </c>
      <c r="D27" s="22">
        <f t="shared" si="4"/>
        <v>1.1230039446888276</v>
      </c>
      <c r="E27" s="21">
        <f t="shared" si="5"/>
        <v>9.488420904536511</v>
      </c>
    </row>
    <row r="28" spans="1:9" ht="15.75">
      <c r="A28" s="21">
        <v>11.2</v>
      </c>
      <c r="B28" s="21">
        <v>1.05</v>
      </c>
      <c r="C28" s="21">
        <f t="shared" si="3"/>
        <v>1.1866347394269</v>
      </c>
      <c r="D28" s="22">
        <f t="shared" si="4"/>
        <v>1.1474511967351535</v>
      </c>
      <c r="E28" s="21">
        <f t="shared" si="5"/>
        <v>10.621366692295409</v>
      </c>
      <c r="G28" s="23" t="s">
        <v>16</v>
      </c>
      <c r="I28" s="21">
        <v>2414</v>
      </c>
    </row>
    <row r="29" spans="1:9" ht="15.75">
      <c r="A29" s="21">
        <v>11.3</v>
      </c>
      <c r="B29" s="21">
        <v>0.85</v>
      </c>
      <c r="C29" s="21">
        <f t="shared" si="3"/>
        <v>0.9613343953240883</v>
      </c>
      <c r="D29" s="22">
        <f t="shared" si="4"/>
        <v>1.149331754584871</v>
      </c>
      <c r="E29" s="21">
        <f t="shared" si="5"/>
        <v>10.708373772367011</v>
      </c>
      <c r="G29" s="23" t="s">
        <v>17</v>
      </c>
      <c r="I29" s="21">
        <v>1.8</v>
      </c>
    </row>
    <row r="30" spans="1:9" ht="15.75">
      <c r="A30" s="21">
        <v>11.3</v>
      </c>
      <c r="B30" s="21">
        <v>0.86</v>
      </c>
      <c r="C30" s="21">
        <f t="shared" si="3"/>
        <v>0.9726442117396658</v>
      </c>
      <c r="D30" s="22">
        <f t="shared" si="4"/>
        <v>1.149331754584871</v>
      </c>
      <c r="E30" s="21">
        <f t="shared" si="5"/>
        <v>10.708373772367011</v>
      </c>
      <c r="G30" s="23" t="s">
        <v>18</v>
      </c>
      <c r="I30" s="21">
        <f>G3</f>
        <v>28.069999999999965</v>
      </c>
    </row>
    <row r="31" spans="1:9" ht="15.75">
      <c r="A31" s="21">
        <v>13</v>
      </c>
      <c r="B31" s="21">
        <v>1.08</v>
      </c>
      <c r="C31" s="21">
        <f t="shared" si="3"/>
        <v>1.2371270967608867</v>
      </c>
      <c r="D31" s="22">
        <f t="shared" si="4"/>
        <v>1.1813012380300665</v>
      </c>
      <c r="E31" s="21">
        <f t="shared" si="5"/>
        <v>12.147464789350039</v>
      </c>
      <c r="G31" s="23" t="s">
        <v>19</v>
      </c>
      <c r="I31" s="21">
        <f>F9/1000</f>
        <v>3.4127119476804486</v>
      </c>
    </row>
    <row r="32" spans="1:9" ht="15.75">
      <c r="A32" s="21">
        <v>13.35</v>
      </c>
      <c r="B32" s="21">
        <v>1.08</v>
      </c>
      <c r="C32" s="21">
        <f t="shared" si="3"/>
        <v>1.2403526399123457</v>
      </c>
      <c r="D32" s="22">
        <f t="shared" si="4"/>
        <v>1.1878831905040772</v>
      </c>
      <c r="E32" s="21">
        <f t="shared" si="5"/>
        <v>12.442106554464567</v>
      </c>
      <c r="G32" s="23" t="s">
        <v>20</v>
      </c>
      <c r="I32" s="21">
        <v>15</v>
      </c>
    </row>
    <row r="33" spans="1:5" ht="15.75">
      <c r="A33" s="21">
        <v>13.95</v>
      </c>
      <c r="B33" s="21">
        <v>1.09</v>
      </c>
      <c r="C33" s="21">
        <f t="shared" si="3"/>
        <v>1.2574180882212014</v>
      </c>
      <c r="D33" s="22">
        <f t="shared" si="4"/>
        <v>1.1991665376023817</v>
      </c>
      <c r="E33" s="21">
        <f t="shared" si="5"/>
        <v>12.942454071832458</v>
      </c>
    </row>
    <row r="34" spans="1:5" ht="15.75">
      <c r="A34" s="21">
        <v>14.8</v>
      </c>
      <c r="B34" s="21">
        <v>0.95</v>
      </c>
      <c r="C34" s="21">
        <f t="shared" si="3"/>
        <v>1.1028053927565868</v>
      </c>
      <c r="D34" s="22">
        <f t="shared" si="4"/>
        <v>1.2151512793249795</v>
      </c>
      <c r="E34" s="21">
        <f t="shared" si="5"/>
        <v>13.641955454468683</v>
      </c>
    </row>
    <row r="35" spans="1:5" ht="15.75">
      <c r="A35" s="21">
        <v>15.35</v>
      </c>
      <c r="B35" s="21">
        <v>1.24</v>
      </c>
      <c r="C35" s="21">
        <f t="shared" si="3"/>
        <v>1.4452708802581393</v>
      </c>
      <c r="D35" s="22">
        <f t="shared" si="4"/>
        <v>1.225494347498425</v>
      </c>
      <c r="E35" s="21">
        <f t="shared" si="5"/>
        <v>14.090753934137481</v>
      </c>
    </row>
    <row r="36" spans="1:5" ht="15.75">
      <c r="A36" s="21">
        <v>16.12</v>
      </c>
      <c r="B36" s="21">
        <v>1.07</v>
      </c>
      <c r="C36" s="21">
        <f t="shared" si="3"/>
        <v>1.2541593941634477</v>
      </c>
      <c r="D36" s="22">
        <f t="shared" si="4"/>
        <v>1.2399746429412488</v>
      </c>
      <c r="E36" s="21">
        <f t="shared" si="5"/>
        <v>14.711734374651606</v>
      </c>
    </row>
    <row r="37" spans="1:5" ht="15.75">
      <c r="A37" s="21">
        <v>17.6</v>
      </c>
      <c r="B37" s="21">
        <v>0.96</v>
      </c>
      <c r="C37" s="21">
        <f t="shared" si="3"/>
        <v>1.1373510663187865</v>
      </c>
      <c r="D37" s="22">
        <f t="shared" si="4"/>
        <v>1.2678068991170661</v>
      </c>
      <c r="E37" s="21">
        <f t="shared" si="5"/>
        <v>15.879104579870328</v>
      </c>
    </row>
    <row r="38" spans="1:5" ht="15.75">
      <c r="A38" s="21">
        <v>18.45</v>
      </c>
      <c r="B38" s="21">
        <v>0.86</v>
      </c>
      <c r="C38" s="21">
        <f t="shared" si="3"/>
        <v>1.0251147536399887</v>
      </c>
      <c r="D38" s="22">
        <f t="shared" si="4"/>
        <v>1.283791640839664</v>
      </c>
      <c r="E38" s="21">
        <f t="shared" si="5"/>
        <v>16.54120579081454</v>
      </c>
    </row>
    <row r="39" spans="1:5" ht="15.75">
      <c r="A39" s="21">
        <v>20.45</v>
      </c>
      <c r="B39" s="21">
        <v>1.07</v>
      </c>
      <c r="C39" s="21">
        <f t="shared" si="3"/>
        <v>1.2936944840444664</v>
      </c>
      <c r="D39" s="22">
        <f t="shared" si="4"/>
        <v>1.3214027978340115</v>
      </c>
      <c r="E39" s="21">
        <f t="shared" si="5"/>
        <v>18.054748824988767</v>
      </c>
    </row>
    <row r="40" spans="1:5" ht="15.75">
      <c r="A40" s="21">
        <v>21.1</v>
      </c>
      <c r="B40" s="21">
        <v>0.96</v>
      </c>
      <c r="C40" s="21">
        <f t="shared" si="3"/>
        <v>1.166022560998423</v>
      </c>
      <c r="D40" s="22">
        <f t="shared" si="4"/>
        <v>1.3336264238571744</v>
      </c>
      <c r="E40" s="21">
        <f t="shared" si="5"/>
        <v>18.542141687316768</v>
      </c>
    </row>
    <row r="41" spans="1:5" ht="15.75">
      <c r="A41" s="21">
        <v>21.2</v>
      </c>
      <c r="B41" s="21">
        <v>0.88</v>
      </c>
      <c r="C41" s="21">
        <f t="shared" si="3"/>
        <v>1.0696049343473069</v>
      </c>
      <c r="D41" s="22">
        <f t="shared" si="4"/>
        <v>1.3355069817068919</v>
      </c>
      <c r="E41" s="21">
        <f t="shared" si="5"/>
        <v>18.61701961859661</v>
      </c>
    </row>
    <row r="42" spans="1:5" ht="15.75">
      <c r="A42" s="21">
        <v>22.4</v>
      </c>
      <c r="B42" s="21">
        <v>1.26</v>
      </c>
      <c r="C42" s="21">
        <f t="shared" si="3"/>
        <v>1.544381964966753</v>
      </c>
      <c r="D42" s="22">
        <f t="shared" si="4"/>
        <v>1.3580736759035004</v>
      </c>
      <c r="E42" s="21">
        <f t="shared" si="5"/>
        <v>19.500624110231914</v>
      </c>
    </row>
    <row r="43" spans="1:5" ht="15.75">
      <c r="A43" s="21">
        <v>22.7</v>
      </c>
      <c r="B43" s="21">
        <v>1.01</v>
      </c>
      <c r="C43" s="21">
        <f t="shared" si="3"/>
        <v>1.240542526348726</v>
      </c>
      <c r="D43" s="22">
        <f t="shared" si="4"/>
        <v>1.3637153494526526</v>
      </c>
      <c r="E43" s="21">
        <f t="shared" si="5"/>
        <v>19.72061136792496</v>
      </c>
    </row>
    <row r="44" spans="1:5" ht="15.75">
      <c r="A44" s="21">
        <v>22.98</v>
      </c>
      <c r="B44" s="21">
        <v>1.33</v>
      </c>
      <c r="C44" s="21">
        <f t="shared" si="3"/>
        <v>1.6367634603406616</v>
      </c>
      <c r="D44" s="22">
        <f t="shared" si="4"/>
        <v>1.3689809114318614</v>
      </c>
      <c r="E44" s="21">
        <f t="shared" si="5"/>
        <v>19.92514307297784</v>
      </c>
    </row>
    <row r="45" spans="1:5" ht="15.75">
      <c r="A45" s="21">
        <v>23.5</v>
      </c>
      <c r="B45" s="21">
        <v>0.96</v>
      </c>
      <c r="C45" s="21">
        <f t="shared" si="3"/>
        <v>1.1856830144930308</v>
      </c>
      <c r="D45" s="22">
        <f t="shared" si="4"/>
        <v>1.3787598122503917</v>
      </c>
      <c r="E45" s="21">
        <f t="shared" si="5"/>
        <v>20.302293607378218</v>
      </c>
    </row>
    <row r="46" spans="1:5" ht="15.75">
      <c r="A46" s="21">
        <v>24.06</v>
      </c>
      <c r="B46" s="21">
        <v>1.54</v>
      </c>
      <c r="C46" s="21">
        <f t="shared" si="3"/>
        <v>1.909392186050344</v>
      </c>
      <c r="D46" s="22">
        <f t="shared" si="4"/>
        <v>1.389290936208809</v>
      </c>
      <c r="E46" s="21">
        <f t="shared" si="5"/>
        <v>20.705376925209517</v>
      </c>
    </row>
    <row r="47" spans="1:5" ht="15.75">
      <c r="A47" s="21">
        <v>24.8</v>
      </c>
      <c r="B47" s="21">
        <v>1.22</v>
      </c>
      <c r="C47" s="21">
        <f t="shared" si="3"/>
        <v>1.5203391257283172</v>
      </c>
      <c r="D47" s="22">
        <f t="shared" si="4"/>
        <v>1.4032070642967178</v>
      </c>
      <c r="E47" s="21">
        <f t="shared" si="5"/>
        <v>21.232740290765896</v>
      </c>
    </row>
    <row r="48" spans="1:5" ht="15.75">
      <c r="A48" s="21">
        <v>25.8</v>
      </c>
      <c r="B48" s="21">
        <v>1.93</v>
      </c>
      <c r="C48" s="21">
        <f t="shared" si="3"/>
        <v>2.421595692792658</v>
      </c>
      <c r="D48" s="22">
        <f t="shared" si="4"/>
        <v>1.4220126427938915</v>
      </c>
      <c r="E48" s="21">
        <f t="shared" si="5"/>
        <v>21.93596891891315</v>
      </c>
    </row>
    <row r="49" spans="1:5" ht="15.75">
      <c r="A49" s="21">
        <v>26.3</v>
      </c>
      <c r="B49" s="21">
        <v>1.01</v>
      </c>
      <c r="C49" s="21">
        <f t="shared" si="3"/>
        <v>1.2715691795199036</v>
      </c>
      <c r="D49" s="22">
        <f t="shared" si="4"/>
        <v>1.4314154320424786</v>
      </c>
      <c r="E49" s="21">
        <f t="shared" si="5"/>
        <v>22.285273522459693</v>
      </c>
    </row>
    <row r="50" spans="1:5" ht="15.75">
      <c r="A50" s="21">
        <v>27.3</v>
      </c>
      <c r="B50" s="21">
        <v>0.88</v>
      </c>
      <c r="C50" s="21">
        <f t="shared" si="3"/>
        <v>1.1154110603712024</v>
      </c>
      <c r="D50" s="22">
        <f t="shared" si="4"/>
        <v>1.4502210105396522</v>
      </c>
      <c r="E50" s="21">
        <f t="shared" si="5"/>
        <v>22.974823592919563</v>
      </c>
    </row>
    <row r="51" spans="1:5" ht="15.75">
      <c r="A51" s="21">
        <v>27.49</v>
      </c>
      <c r="B51" s="21">
        <v>0.98</v>
      </c>
      <c r="C51" s="21">
        <f t="shared" si="3"/>
        <v>1.2437511958950629</v>
      </c>
      <c r="D51" s="22">
        <f t="shared" si="4"/>
        <v>1.4537940704541152</v>
      </c>
      <c r="E51" s="21">
        <f t="shared" si="5"/>
        <v>23.10551610560855</v>
      </c>
    </row>
    <row r="52" spans="1:5" ht="15.75">
      <c r="A52" s="21">
        <v>29.1</v>
      </c>
      <c r="B52" s="21">
        <v>1.31</v>
      </c>
      <c r="C52" s="21">
        <f t="shared" si="3"/>
        <v>1.6805627102441552</v>
      </c>
      <c r="D52" s="22">
        <f t="shared" si="4"/>
        <v>1.4840710518345652</v>
      </c>
      <c r="E52" s="21">
        <f t="shared" si="5"/>
        <v>24.190369824714363</v>
      </c>
    </row>
    <row r="53" spans="1:5" ht="15.75">
      <c r="A53" s="21">
        <v>29.4</v>
      </c>
      <c r="B53" s="21">
        <v>1.28</v>
      </c>
      <c r="C53" s="21">
        <f t="shared" si="3"/>
        <v>1.6453532835563673</v>
      </c>
      <c r="D53" s="22">
        <f t="shared" si="4"/>
        <v>1.4897127253837175</v>
      </c>
      <c r="E53" s="21">
        <f t="shared" si="5"/>
        <v>24.39175093322488</v>
      </c>
    </row>
    <row r="54" spans="1:5" ht="15.75">
      <c r="A54" s="21">
        <v>29.85</v>
      </c>
      <c r="B54" s="21">
        <v>1.12</v>
      </c>
      <c r="C54" s="21">
        <f t="shared" si="3"/>
        <v>1.4439848473137669</v>
      </c>
      <c r="D54" s="22">
        <f t="shared" si="4"/>
        <v>1.4981752357074456</v>
      </c>
      <c r="E54" s="21">
        <f t="shared" si="5"/>
        <v>24.69211633059277</v>
      </c>
    </row>
    <row r="55" spans="1:5" ht="15.75">
      <c r="A55" s="21">
        <v>30.4</v>
      </c>
      <c r="B55" s="21">
        <v>1.29</v>
      </c>
      <c r="C55" s="21">
        <f t="shared" si="3"/>
        <v>1.669215412077226</v>
      </c>
      <c r="D55" s="22">
        <f t="shared" si="4"/>
        <v>1.5085183038808911</v>
      </c>
      <c r="E55" s="21">
        <f t="shared" si="5"/>
        <v>25.05671250326435</v>
      </c>
    </row>
    <row r="56" spans="1:5" ht="15.75">
      <c r="A56" s="21">
        <v>30.9</v>
      </c>
      <c r="B56" s="21">
        <v>1.01</v>
      </c>
      <c r="C56" s="21">
        <f t="shared" si="3"/>
        <v>1.3112143474608537</v>
      </c>
      <c r="D56" s="22">
        <f t="shared" si="4"/>
        <v>1.5179210931294782</v>
      </c>
      <c r="E56" s="21">
        <f t="shared" si="5"/>
        <v>25.386110389796883</v>
      </c>
    </row>
    <row r="57" spans="1:5" ht="15.75">
      <c r="A57" s="21">
        <v>31</v>
      </c>
      <c r="B57" s="21">
        <v>1.56</v>
      </c>
      <c r="C57" s="21">
        <f t="shared" si="3"/>
        <v>2.026573138953481</v>
      </c>
      <c r="D57" s="22">
        <f t="shared" si="4"/>
        <v>1.5198016509791956</v>
      </c>
      <c r="E57" s="21">
        <f t="shared" si="5"/>
        <v>25.451908449652635</v>
      </c>
    </row>
    <row r="58" spans="1:5" ht="15.75">
      <c r="A58" s="21">
        <v>32.45</v>
      </c>
      <c r="B58" s="21">
        <v>1.15</v>
      </c>
      <c r="C58" s="21">
        <f t="shared" si="3"/>
        <v>1.5081772298585143</v>
      </c>
      <c r="D58" s="22">
        <f t="shared" si="4"/>
        <v>1.5470697398000977</v>
      </c>
      <c r="E58" s="21">
        <f t="shared" si="5"/>
        <v>26.389164193655077</v>
      </c>
    </row>
    <row r="59" spans="1:5" ht="15.75">
      <c r="A59" s="21">
        <v>32.8</v>
      </c>
      <c r="B59" s="21">
        <v>1.08</v>
      </c>
      <c r="C59" s="21">
        <f t="shared" si="3"/>
        <v>1.4196006807577162</v>
      </c>
      <c r="D59" s="22">
        <f t="shared" si="4"/>
        <v>1.5536516922741082</v>
      </c>
      <c r="E59" s="21">
        <f t="shared" si="5"/>
        <v>26.614439911333918</v>
      </c>
    </row>
    <row r="60" spans="1:5" ht="15.75">
      <c r="A60" s="21">
        <v>34.6</v>
      </c>
      <c r="B60" s="21">
        <v>1.24</v>
      </c>
      <c r="C60" s="21">
        <f t="shared" si="3"/>
        <v>1.6489579570447235</v>
      </c>
      <c r="D60" s="22">
        <f t="shared" si="4"/>
        <v>1.5875017335690211</v>
      </c>
      <c r="E60" s="21">
        <f t="shared" si="5"/>
        <v>27.748296940864993</v>
      </c>
    </row>
    <row r="61" spans="1:5" ht="15.75">
      <c r="A61" s="21">
        <v>37.2</v>
      </c>
      <c r="B61" s="21">
        <v>0.92</v>
      </c>
      <c r="C61" s="21">
        <f t="shared" si="3"/>
        <v>1.2438317933362197</v>
      </c>
      <c r="D61" s="22">
        <f t="shared" si="4"/>
        <v>1.6363962376616734</v>
      </c>
      <c r="E61" s="21">
        <f t="shared" si="5"/>
        <v>29.337154174926635</v>
      </c>
    </row>
    <row r="62" spans="1:5" ht="15.75">
      <c r="A62" s="21">
        <v>39.45</v>
      </c>
      <c r="B62" s="21">
        <v>1.05</v>
      </c>
      <c r="C62" s="21">
        <f t="shared" si="3"/>
        <v>1.439750278395566</v>
      </c>
      <c r="D62" s="22">
        <f t="shared" si="4"/>
        <v>1.6787087892803143</v>
      </c>
      <c r="E62" s="21">
        <f t="shared" si="5"/>
        <v>30.677470026233166</v>
      </c>
    </row>
    <row r="63" spans="1:5" ht="15.75">
      <c r="A63" s="21">
        <v>39.9</v>
      </c>
      <c r="B63" s="21">
        <v>1.05</v>
      </c>
      <c r="C63" s="21">
        <f t="shared" si="3"/>
        <v>1.4437822073348898</v>
      </c>
      <c r="D63" s="22">
        <f t="shared" si="4"/>
        <v>1.6871712996040427</v>
      </c>
      <c r="E63" s="21">
        <f t="shared" si="5"/>
        <v>30.944188645798118</v>
      </c>
    </row>
    <row r="64" spans="1:5" ht="15.75">
      <c r="A64" s="21">
        <v>40.88</v>
      </c>
      <c r="B64" s="21">
        <v>1.35</v>
      </c>
      <c r="C64" s="21">
        <f t="shared" si="3"/>
        <v>1.8675808104606797</v>
      </c>
      <c r="D64" s="22">
        <f t="shared" si="4"/>
        <v>1.7056007665312731</v>
      </c>
      <c r="E64" s="21">
        <f t="shared" si="5"/>
        <v>31.518766248734504</v>
      </c>
    </row>
    <row r="65" spans="1:5" ht="15.75">
      <c r="A65" s="21">
        <v>42.52</v>
      </c>
      <c r="B65" s="21">
        <v>1.19</v>
      </c>
      <c r="C65" s="21">
        <f t="shared" si="3"/>
        <v>1.662891259417688</v>
      </c>
      <c r="D65" s="22">
        <f t="shared" si="4"/>
        <v>1.7364419152666382</v>
      </c>
      <c r="E65" s="21">
        <f t="shared" si="5"/>
        <v>32.46322628830235</v>
      </c>
    </row>
    <row r="66" spans="1:5" ht="15.75">
      <c r="A66" s="21">
        <v>43.81</v>
      </c>
      <c r="B66" s="21">
        <v>1.53</v>
      </c>
      <c r="C66" s="21">
        <f t="shared" si="3"/>
        <v>2.154844990992146</v>
      </c>
      <c r="D66" s="22">
        <f t="shared" si="4"/>
        <v>1.7607011115279922</v>
      </c>
      <c r="E66" s="21">
        <f t="shared" si="5"/>
        <v>33.19588897111312</v>
      </c>
    </row>
    <row r="67" spans="1:5" ht="15.75">
      <c r="A67" s="21">
        <v>45.6</v>
      </c>
      <c r="B67" s="21">
        <v>1.19</v>
      </c>
      <c r="C67" s="21">
        <f t="shared" si="3"/>
        <v>1.6941670815307244</v>
      </c>
      <c r="D67" s="22">
        <f t="shared" si="4"/>
        <v>1.7943630970379334</v>
      </c>
      <c r="E67" s="21">
        <f t="shared" si="5"/>
        <v>34.1934574136178</v>
      </c>
    </row>
    <row r="68" spans="1:5" ht="15.75">
      <c r="A68" s="21">
        <v>46.54</v>
      </c>
      <c r="B68" s="21">
        <v>1.12</v>
      </c>
      <c r="C68" s="21">
        <f t="shared" si="3"/>
        <v>1.603493929381478</v>
      </c>
      <c r="D68" s="22">
        <f t="shared" si="4"/>
        <v>1.8120403408252768</v>
      </c>
      <c r="E68" s="21">
        <f t="shared" si="5"/>
        <v>34.712209661468904</v>
      </c>
    </row>
    <row r="69" spans="1:5" ht="15.75">
      <c r="A69" s="21">
        <v>46.54</v>
      </c>
      <c r="B69" s="21">
        <v>1.18</v>
      </c>
      <c r="C69" s="21">
        <f t="shared" si="3"/>
        <v>1.6893953898840568</v>
      </c>
      <c r="D69" s="22">
        <f t="shared" si="4"/>
        <v>1.8120403408252768</v>
      </c>
      <c r="E69" s="21">
        <f t="shared" si="5"/>
        <v>34.712209661468904</v>
      </c>
    </row>
    <row r="70" spans="1:5" ht="15.75">
      <c r="A70" s="21">
        <v>46.9</v>
      </c>
      <c r="B70" s="21">
        <v>1.32</v>
      </c>
      <c r="C70" s="21">
        <f t="shared" si="3"/>
        <v>1.8938870995900046</v>
      </c>
      <c r="D70" s="22">
        <f t="shared" si="4"/>
        <v>1.8188103490842593</v>
      </c>
      <c r="E70" s="21">
        <f t="shared" si="5"/>
        <v>34.91014123810704</v>
      </c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1.73</v>
      </c>
      <c r="C3" s="21">
        <v>0</v>
      </c>
      <c r="F3" s="25">
        <f>1000*1/SLOPE(C3:C12,B3:B12)</f>
        <v>180.1634548797717</v>
      </c>
      <c r="G3" s="21">
        <f>INTERCEPT(B4:B12,A4:A12)</f>
        <v>1.136497382510198</v>
      </c>
    </row>
    <row r="4" spans="1:9" ht="15.75">
      <c r="A4" s="23">
        <v>25.6</v>
      </c>
      <c r="B4" s="23">
        <v>5.9</v>
      </c>
      <c r="C4" s="21">
        <f>(A4-$A$3)/2/3*(1/($G$18*(0.6/$G$18)^$G$20)+4/($G$18*(0.6/$G$18)^($G$20*EXP(-((A4+$A$3)/2)/$G$22)))+1/($G$18*(0.6/$G$18)^($G$20*EXP(-(A4/$G$22)))))</f>
        <v>25.460991030035604</v>
      </c>
      <c r="E4" s="26">
        <f>1000*1/SLOPE(C3:C4,B3:B4)</f>
        <v>163.7799563685785</v>
      </c>
      <c r="F4" s="26" t="s">
        <v>7</v>
      </c>
      <c r="I4" s="27">
        <f>SLOPE(E4:E12,A4:A12)*1000</f>
        <v>485.1676133529845</v>
      </c>
    </row>
    <row r="5" spans="1:9" ht="15.75">
      <c r="A5" s="23">
        <v>47.5</v>
      </c>
      <c r="B5" s="23">
        <v>7.8</v>
      </c>
      <c r="C5" s="21">
        <f>(A5-$A$3)/2/3*(1/($G$18*(0.6/$G$18)^$G$20)+4/($G$18*(0.6/$G$18)^($G$20*EXP(-((A5+$A$3)/2)/$G$22)))+1/($G$18*(0.6/$G$18)^($G$20*EXP(-(A5/$G$22)))))</f>
        <v>45.32225853259529</v>
      </c>
      <c r="E5" s="26">
        <f>1000*1/SLOPE(C4:C5,B4:B5)</f>
        <v>95.66358238491856</v>
      </c>
      <c r="F5" s="28">
        <f>CORREL(C3:C11,B3:B11)</f>
        <v>0.9859794359910325</v>
      </c>
      <c r="I5" s="27"/>
    </row>
    <row r="6" spans="1:5" ht="15.75">
      <c r="A6" s="23">
        <v>66.5</v>
      </c>
      <c r="B6" s="23">
        <v>13.2</v>
      </c>
      <c r="C6" s="21">
        <f>(A6-$A$3)/2/3*(1/($G$18*(0.6/$G$18)^$G$20)+4/($G$18*(0.6/$G$18)^($G$20*EXP(-((A6+$A$3)/2)/$G$22)))+1/($G$18*(0.6/$G$18)^($G$20*EXP(-(A6/$G$22)))))</f>
        <v>62.060430845449815</v>
      </c>
      <c r="E6" s="26">
        <f>1000*1/SLOPE(C5:C6,B5:B6)</f>
        <v>322.61586863058807</v>
      </c>
    </row>
    <row r="7" spans="1:6" ht="15.75">
      <c r="A7" s="23">
        <v>85.5</v>
      </c>
      <c r="B7" s="23">
        <v>15.2</v>
      </c>
      <c r="C7" s="21">
        <f>(A7-$A$3)/2/3*(1/($G$18*(0.6/$G$18)^$G$20)+4/($G$18*(0.6/$G$18)^($G$20*EXP(-((A7+$A$3)/2)/$G$22)))+1/($G$18*(0.6/$G$18)^($G$20*EXP(-(A7/$G$22)))))</f>
        <v>78.64840616461372</v>
      </c>
      <c r="E7" s="26">
        <f>1000*1/SLOPE(C6:C7,B6:B7)</f>
        <v>120.56926547807174</v>
      </c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160.90820884998743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0.9876613348162492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 aca="true" t="shared" si="0" ref="D16:D24">$G$18^(1-$G$20*EXP(-A16/$G$22))*0.6^($G$20*EXP(-A16/$G$22))</f>
        <v>0.9199694414392867</v>
      </c>
      <c r="E16" s="21">
        <v>0</v>
      </c>
    </row>
    <row r="17" spans="1:7" ht="15.75">
      <c r="A17" s="21">
        <v>2.25</v>
      </c>
      <c r="B17" s="21">
        <v>0.86</v>
      </c>
      <c r="C17" s="21">
        <f aca="true" t="shared" si="1" ref="C17:C24">B17*(1+($I$28+$I$29*A17)/(1282900)+($I$30+A17*$I$31-$I$32)/400)</f>
        <v>0.8331867533152094</v>
      </c>
      <c r="D17" s="22">
        <f t="shared" si="0"/>
        <v>0.93920426989903</v>
      </c>
      <c r="E17" s="21">
        <f>E16+(A17-A16)/D17</f>
        <v>2.3956449859857303</v>
      </c>
      <c r="G17" s="23" t="s">
        <v>14</v>
      </c>
    </row>
    <row r="18" spans="1:7" ht="15.75">
      <c r="A18" s="21">
        <v>3.75</v>
      </c>
      <c r="B18" s="21">
        <v>0.97</v>
      </c>
      <c r="C18" s="21">
        <f t="shared" si="1"/>
        <v>0.9403444970733013</v>
      </c>
      <c r="D18" s="22">
        <f t="shared" si="0"/>
        <v>0.9512994036752508</v>
      </c>
      <c r="E18" s="21">
        <f aca="true" t="shared" si="2" ref="E18:E24">E17+(A18-A17)/D18</f>
        <v>3.9724356306606863</v>
      </c>
      <c r="G18" s="23">
        <v>1.17</v>
      </c>
    </row>
    <row r="19" spans="1:7" ht="15.75">
      <c r="A19" s="21">
        <v>8.85</v>
      </c>
      <c r="B19" s="21">
        <v>1.3</v>
      </c>
      <c r="C19" s="21">
        <f t="shared" si="1"/>
        <v>1.2629318674650627</v>
      </c>
      <c r="D19" s="22">
        <f t="shared" si="0"/>
        <v>0.9883286152002863</v>
      </c>
      <c r="E19" s="21">
        <f t="shared" si="2"/>
        <v>9.132662625572168</v>
      </c>
      <c r="G19" s="23" t="s">
        <v>21</v>
      </c>
    </row>
    <row r="20" spans="1:7" ht="15.75">
      <c r="A20" s="21">
        <v>13.35</v>
      </c>
      <c r="B20" s="21">
        <v>1.12</v>
      </c>
      <c r="C20" s="21">
        <f t="shared" si="1"/>
        <v>1.0900988930339375</v>
      </c>
      <c r="D20" s="22">
        <f t="shared" si="0"/>
        <v>1.0161867049223035</v>
      </c>
      <c r="E20" s="21">
        <f t="shared" si="2"/>
        <v>13.56098271498336</v>
      </c>
      <c r="G20" s="23">
        <v>0.36</v>
      </c>
    </row>
    <row r="21" spans="1:7" ht="15.75">
      <c r="A21" s="21">
        <v>18.35</v>
      </c>
      <c r="B21" s="21">
        <v>0.97</v>
      </c>
      <c r="C21" s="21">
        <f t="shared" si="1"/>
        <v>0.9460613225015005</v>
      </c>
      <c r="D21" s="22">
        <f t="shared" si="0"/>
        <v>1.042484066246227</v>
      </c>
      <c r="E21" s="21">
        <f t="shared" si="2"/>
        <v>18.357219091049984</v>
      </c>
      <c r="G21" s="23" t="s">
        <v>22</v>
      </c>
    </row>
    <row r="22" spans="1:7" ht="15.75">
      <c r="A22" s="21">
        <v>19.85</v>
      </c>
      <c r="B22" s="21">
        <v>1.24</v>
      </c>
      <c r="C22" s="21">
        <f t="shared" si="1"/>
        <v>1.2101488121637916</v>
      </c>
      <c r="D22" s="22">
        <f t="shared" si="0"/>
        <v>1.0495133802756584</v>
      </c>
      <c r="E22" s="21">
        <f t="shared" si="2"/>
        <v>19.786452894249347</v>
      </c>
      <c r="G22" s="23">
        <v>25</v>
      </c>
    </row>
    <row r="23" spans="1:5" ht="15.75">
      <c r="A23" s="21">
        <v>21.35</v>
      </c>
      <c r="B23" s="21">
        <v>1.13</v>
      </c>
      <c r="C23" s="21">
        <f t="shared" si="1"/>
        <v>1.103481128147956</v>
      </c>
      <c r="D23" s="22">
        <f t="shared" si="0"/>
        <v>1.0561766709123146</v>
      </c>
      <c r="E23" s="21">
        <f t="shared" si="2"/>
        <v>21.20666983456892</v>
      </c>
    </row>
    <row r="24" spans="1:5" ht="15.75">
      <c r="A24" s="21">
        <v>22.7</v>
      </c>
      <c r="B24" s="21">
        <v>1.06</v>
      </c>
      <c r="C24" s="21">
        <f t="shared" si="1"/>
        <v>1.0357015470330921</v>
      </c>
      <c r="D24" s="22">
        <f t="shared" si="0"/>
        <v>1.0618744617294147</v>
      </c>
      <c r="E24" s="21">
        <f t="shared" si="2"/>
        <v>22.47800655906395</v>
      </c>
    </row>
    <row r="25" spans="1:5" ht="15.75">
      <c r="A25" s="21">
        <v>24.35</v>
      </c>
      <c r="B25" s="21">
        <v>0.98</v>
      </c>
      <c r="C25" s="21">
        <f aca="true" t="shared" si="3" ref="C25:C88">B25*(1+($I$28+$I$29*A25)/(1282900)+($I$30+A25*$I$31-$I$32)/400)</f>
        <v>0.9581881327403814</v>
      </c>
      <c r="D25" s="22">
        <f aca="true" t="shared" si="4" ref="D25:D88">$G$18^(1-$G$20*EXP(-A25/$G$22))*0.6^($G$20*EXP(-A25/$G$22))</f>
        <v>1.0684713387398432</v>
      </c>
      <c r="E25" s="21">
        <f aca="true" t="shared" si="5" ref="E25:E88">E24+(A25-A24)/D25</f>
        <v>24.022268852469043</v>
      </c>
    </row>
    <row r="26" spans="1:7" ht="15.75">
      <c r="A26" s="21">
        <v>27.92</v>
      </c>
      <c r="B26" s="21">
        <v>0.85</v>
      </c>
      <c r="C26" s="21">
        <f t="shared" si="3"/>
        <v>0.8323064912222361</v>
      </c>
      <c r="D26" s="22">
        <f t="shared" si="4"/>
        <v>1.0814563487665834</v>
      </c>
      <c r="E26" s="21">
        <f t="shared" si="5"/>
        <v>27.323372964596764</v>
      </c>
      <c r="G26" s="37" t="s">
        <v>15</v>
      </c>
    </row>
    <row r="27" spans="1:5" ht="15.75">
      <c r="A27" s="21">
        <v>29.4</v>
      </c>
      <c r="B27" s="21">
        <v>1.02</v>
      </c>
      <c r="C27" s="21">
        <f t="shared" si="3"/>
        <v>0.9993771751231169</v>
      </c>
      <c r="D27" s="22">
        <f t="shared" si="4"/>
        <v>1.0863594355977266</v>
      </c>
      <c r="E27" s="21">
        <f t="shared" si="5"/>
        <v>28.685721328778538</v>
      </c>
    </row>
    <row r="28" spans="1:9" ht="15.75">
      <c r="A28" s="21">
        <v>32.4</v>
      </c>
      <c r="B28" s="21">
        <v>1.01</v>
      </c>
      <c r="C28" s="21">
        <f t="shared" si="3"/>
        <v>0.9908024906684076</v>
      </c>
      <c r="D28" s="22">
        <f t="shared" si="4"/>
        <v>1.0955093687309994</v>
      </c>
      <c r="E28" s="21">
        <f t="shared" si="5"/>
        <v>31.42417349142421</v>
      </c>
      <c r="G28" s="23" t="s">
        <v>16</v>
      </c>
      <c r="I28" s="21">
        <v>3300</v>
      </c>
    </row>
    <row r="29" spans="1:9" ht="15.75">
      <c r="A29" s="21">
        <v>34</v>
      </c>
      <c r="B29" s="21">
        <v>1.69</v>
      </c>
      <c r="C29" s="21">
        <f t="shared" si="3"/>
        <v>1.658968968277062</v>
      </c>
      <c r="D29" s="22">
        <f t="shared" si="4"/>
        <v>1.099986306158593</v>
      </c>
      <c r="E29" s="21">
        <f t="shared" si="5"/>
        <v>32.87873705375397</v>
      </c>
      <c r="G29" s="23" t="s">
        <v>17</v>
      </c>
      <c r="I29" s="21">
        <v>1.8</v>
      </c>
    </row>
    <row r="30" spans="1:9" ht="15.75">
      <c r="A30" s="21">
        <v>37.4</v>
      </c>
      <c r="B30" s="21">
        <v>0.91</v>
      </c>
      <c r="C30" s="21">
        <f t="shared" si="3"/>
        <v>0.894539949016063</v>
      </c>
      <c r="D30" s="22">
        <f t="shared" si="4"/>
        <v>1.1086511603973745</v>
      </c>
      <c r="E30" s="21">
        <f t="shared" si="5"/>
        <v>35.945526790194904</v>
      </c>
      <c r="G30" s="23" t="s">
        <v>18</v>
      </c>
      <c r="I30" s="21">
        <f>G3</f>
        <v>1.136497382510198</v>
      </c>
    </row>
    <row r="31" spans="1:9" ht="15.75">
      <c r="A31" s="21">
        <v>39.1</v>
      </c>
      <c r="B31" s="21">
        <v>1.2</v>
      </c>
      <c r="C31" s="21">
        <f t="shared" si="3"/>
        <v>1.180436613711937</v>
      </c>
      <c r="D31" s="22">
        <f t="shared" si="4"/>
        <v>1.1125835273798932</v>
      </c>
      <c r="E31" s="21">
        <f t="shared" si="5"/>
        <v>37.47350195625139</v>
      </c>
      <c r="G31" s="23" t="s">
        <v>19</v>
      </c>
      <c r="I31" s="21">
        <f>F9/1000</f>
        <v>0.16090820884998744</v>
      </c>
    </row>
    <row r="32" spans="1:9" ht="15.75">
      <c r="A32" s="21">
        <v>40.4</v>
      </c>
      <c r="B32" s="21">
        <v>0.87</v>
      </c>
      <c r="C32" s="21">
        <f t="shared" si="3"/>
        <v>0.8562730997751674</v>
      </c>
      <c r="D32" s="22">
        <f t="shared" si="4"/>
        <v>1.1154239206258791</v>
      </c>
      <c r="E32" s="21">
        <f t="shared" si="5"/>
        <v>38.638978127204</v>
      </c>
      <c r="G32" s="23" t="s">
        <v>20</v>
      </c>
      <c r="I32" s="21">
        <v>15</v>
      </c>
    </row>
    <row r="33" spans="1:5" ht="15.75">
      <c r="A33" s="21">
        <v>41.9</v>
      </c>
      <c r="B33" s="21">
        <v>0.95</v>
      </c>
      <c r="C33" s="21">
        <f t="shared" si="3"/>
        <v>0.9355860909467731</v>
      </c>
      <c r="D33" s="22">
        <f t="shared" si="4"/>
        <v>1.1185311968372758</v>
      </c>
      <c r="E33" s="21">
        <f t="shared" si="5"/>
        <v>39.980022529220996</v>
      </c>
    </row>
    <row r="34" spans="1:5" ht="15.75">
      <c r="A34" s="21">
        <v>46.9</v>
      </c>
      <c r="B34" s="21">
        <v>0.97</v>
      </c>
      <c r="C34" s="21">
        <f t="shared" si="3"/>
        <v>0.9572404571573288</v>
      </c>
      <c r="D34" s="22">
        <f t="shared" si="4"/>
        <v>1.1276899150728115</v>
      </c>
      <c r="E34" s="21">
        <f t="shared" si="5"/>
        <v>44.4138654971943</v>
      </c>
    </row>
    <row r="35" spans="1:5" ht="15.75">
      <c r="A35" s="21">
        <v>48.2</v>
      </c>
      <c r="B35" s="21">
        <v>1.32</v>
      </c>
      <c r="C35" s="21">
        <f t="shared" si="3"/>
        <v>1.3033292022857526</v>
      </c>
      <c r="D35" s="22">
        <f t="shared" si="4"/>
        <v>1.129796539991713</v>
      </c>
      <c r="E35" s="21">
        <f t="shared" si="5"/>
        <v>45.564515153113355</v>
      </c>
    </row>
    <row r="36" spans="1:5" ht="15.75">
      <c r="A36" s="21">
        <v>49.85</v>
      </c>
      <c r="B36" s="21">
        <v>0.94</v>
      </c>
      <c r="C36" s="21">
        <f t="shared" si="3"/>
        <v>0.928754469067898</v>
      </c>
      <c r="D36" s="22">
        <f t="shared" si="4"/>
        <v>1.1323224889591161</v>
      </c>
      <c r="E36" s="21">
        <f t="shared" si="5"/>
        <v>47.02169719805954</v>
      </c>
    </row>
    <row r="37" spans="1:5" ht="15.75">
      <c r="A37" s="21">
        <v>51.4</v>
      </c>
      <c r="B37" s="21">
        <v>0.99</v>
      </c>
      <c r="C37" s="21">
        <f t="shared" si="3"/>
        <v>0.9787757396578629</v>
      </c>
      <c r="D37" s="22">
        <f t="shared" si="4"/>
        <v>1.1345528770898492</v>
      </c>
      <c r="E37" s="21">
        <f t="shared" si="5"/>
        <v>48.38787415754668</v>
      </c>
    </row>
    <row r="38" spans="1:5" ht="15.75">
      <c r="A38" s="21">
        <v>53.1</v>
      </c>
      <c r="B38" s="21">
        <v>0.9</v>
      </c>
      <c r="C38" s="21">
        <f t="shared" si="3"/>
        <v>0.8904137475594303</v>
      </c>
      <c r="D38" s="22">
        <f t="shared" si="4"/>
        <v>1.136849814313203</v>
      </c>
      <c r="E38" s="21">
        <f t="shared" si="5"/>
        <v>49.883234387716584</v>
      </c>
    </row>
    <row r="39" spans="1:5" ht="15.75">
      <c r="A39" s="21">
        <v>56.2</v>
      </c>
      <c r="B39" s="21">
        <v>1.03</v>
      </c>
      <c r="C39" s="21">
        <f t="shared" si="3"/>
        <v>1.0203179964347286</v>
      </c>
      <c r="D39" s="22">
        <f t="shared" si="4"/>
        <v>1.1406668949691385</v>
      </c>
      <c r="E39" s="21">
        <f t="shared" si="5"/>
        <v>52.60094278591102</v>
      </c>
    </row>
    <row r="40" spans="1:5" ht="15.75">
      <c r="A40" s="21">
        <v>57.8</v>
      </c>
      <c r="B40" s="21">
        <v>1.37</v>
      </c>
      <c r="C40" s="21">
        <f t="shared" si="3"/>
        <v>1.3580068477743388</v>
      </c>
      <c r="D40" s="22">
        <f t="shared" si="4"/>
        <v>1.1424638258897541</v>
      </c>
      <c r="E40" s="21">
        <f t="shared" si="5"/>
        <v>54.001424765070325</v>
      </c>
    </row>
    <row r="41" spans="1:5" ht="15.75">
      <c r="A41" s="21">
        <v>58.85</v>
      </c>
      <c r="B41" s="21">
        <v>1</v>
      </c>
      <c r="C41" s="21">
        <f t="shared" si="3"/>
        <v>0.9916697315607951</v>
      </c>
      <c r="D41" s="22">
        <f t="shared" si="4"/>
        <v>1.1435835096770557</v>
      </c>
      <c r="E41" s="21">
        <f t="shared" si="5"/>
        <v>54.919591205137756</v>
      </c>
    </row>
    <row r="42" spans="1:5" ht="15.75">
      <c r="A42" s="21">
        <v>61.15</v>
      </c>
      <c r="B42" s="21">
        <v>1.55</v>
      </c>
      <c r="C42" s="21">
        <f t="shared" si="3"/>
        <v>1.538527180279318</v>
      </c>
      <c r="D42" s="22">
        <f t="shared" si="4"/>
        <v>1.145881277085037</v>
      </c>
      <c r="E42" s="21">
        <f t="shared" si="5"/>
        <v>56.92677994798106</v>
      </c>
    </row>
    <row r="43" spans="1:5" ht="15.75">
      <c r="A43" s="21">
        <v>62</v>
      </c>
      <c r="B43" s="21">
        <v>1.24</v>
      </c>
      <c r="C43" s="21">
        <f t="shared" si="3"/>
        <v>1.231247216190784</v>
      </c>
      <c r="D43" s="22">
        <f t="shared" si="4"/>
        <v>1.146679439690324</v>
      </c>
      <c r="E43" s="21">
        <f t="shared" si="5"/>
        <v>57.66805076053662</v>
      </c>
    </row>
    <row r="44" spans="1:5" ht="15.75">
      <c r="A44" s="21">
        <v>65.8</v>
      </c>
      <c r="B44" s="21">
        <v>0.97</v>
      </c>
      <c r="C44" s="21">
        <f t="shared" si="3"/>
        <v>0.9646410051431481</v>
      </c>
      <c r="D44" s="22">
        <f t="shared" si="4"/>
        <v>1.149939544576993</v>
      </c>
      <c r="E44" s="21">
        <f t="shared" si="5"/>
        <v>60.97257230509994</v>
      </c>
    </row>
    <row r="45" spans="1:5" ht="15.75">
      <c r="A45" s="21">
        <v>67.4</v>
      </c>
      <c r="B45" s="21">
        <v>1.16</v>
      </c>
      <c r="C45" s="21">
        <f t="shared" si="3"/>
        <v>1.1543405233087907</v>
      </c>
      <c r="D45" s="22">
        <f t="shared" si="4"/>
        <v>1.151173130644706</v>
      </c>
      <c r="E45" s="21">
        <f t="shared" si="5"/>
        <v>62.36245881079343</v>
      </c>
    </row>
    <row r="46" spans="1:5" ht="15.75">
      <c r="A46" s="21">
        <v>68.9</v>
      </c>
      <c r="B46" s="21">
        <v>0.86</v>
      </c>
      <c r="C46" s="21">
        <f t="shared" si="3"/>
        <v>0.8563249200091052</v>
      </c>
      <c r="D46" s="22">
        <f t="shared" si="4"/>
        <v>1.1522611671158114</v>
      </c>
      <c r="E46" s="21">
        <f t="shared" si="5"/>
        <v>63.664247018890904</v>
      </c>
    </row>
    <row r="47" spans="1:5" ht="15.75">
      <c r="A47" s="21">
        <v>70.3</v>
      </c>
      <c r="B47" s="21">
        <v>1.14</v>
      </c>
      <c r="C47" s="21">
        <f t="shared" si="3"/>
        <v>1.135772645392545</v>
      </c>
      <c r="D47" s="22">
        <f t="shared" si="4"/>
        <v>1.153220277434245</v>
      </c>
      <c r="E47" s="21">
        <f t="shared" si="5"/>
        <v>64.87823885323049</v>
      </c>
    </row>
    <row r="48" spans="1:5" ht="15.75">
      <c r="A48" s="21">
        <v>72.1</v>
      </c>
      <c r="B48" s="21">
        <v>1.1</v>
      </c>
      <c r="C48" s="21">
        <f t="shared" si="3"/>
        <v>1.0967202473391036</v>
      </c>
      <c r="D48" s="22">
        <f t="shared" si="4"/>
        <v>1.1543781315170172</v>
      </c>
      <c r="E48" s="21">
        <f t="shared" si="5"/>
        <v>66.43751995086748</v>
      </c>
    </row>
    <row r="49" spans="1:5" ht="15.75">
      <c r="A49" s="21">
        <v>75.4</v>
      </c>
      <c r="B49" s="21">
        <v>1.04</v>
      </c>
      <c r="C49" s="21">
        <f t="shared" si="3"/>
        <v>1.0382845507109661</v>
      </c>
      <c r="D49" s="22">
        <f t="shared" si="4"/>
        <v>1.1562985574683773</v>
      </c>
      <c r="E49" s="21">
        <f t="shared" si="5"/>
        <v>69.29145415210448</v>
      </c>
    </row>
    <row r="50" spans="1:5" ht="15.75">
      <c r="A50" s="21">
        <v>76.6</v>
      </c>
      <c r="B50" s="21">
        <v>1.62</v>
      </c>
      <c r="C50" s="21">
        <f t="shared" si="3"/>
        <v>1.6181125993035952</v>
      </c>
      <c r="D50" s="22">
        <f t="shared" si="4"/>
        <v>1.156937093768136</v>
      </c>
      <c r="E50" s="21">
        <f t="shared" si="5"/>
        <v>70.32867562807219</v>
      </c>
    </row>
    <row r="51" spans="1:5" ht="15.75">
      <c r="A51" s="21">
        <v>78.1</v>
      </c>
      <c r="B51" s="21">
        <v>1.05</v>
      </c>
      <c r="C51" s="21">
        <f t="shared" si="3"/>
        <v>1.0494124706432464</v>
      </c>
      <c r="D51" s="22">
        <f t="shared" si="4"/>
        <v>1.1576938029741364</v>
      </c>
      <c r="E51" s="21">
        <f t="shared" si="5"/>
        <v>71.6243550176884</v>
      </c>
    </row>
    <row r="52" spans="1:5" ht="15.75">
      <c r="A52" s="21">
        <v>80</v>
      </c>
      <c r="B52" s="21">
        <v>1.48</v>
      </c>
      <c r="C52" s="21">
        <f t="shared" si="3"/>
        <v>1.4803069935271982</v>
      </c>
      <c r="D52" s="22">
        <f t="shared" si="4"/>
        <v>1.1585900107914222</v>
      </c>
      <c r="E52" s="21">
        <f t="shared" si="5"/>
        <v>73.26427939326811</v>
      </c>
    </row>
    <row r="53" spans="1:5" ht="15.75">
      <c r="A53" s="21">
        <v>81.5</v>
      </c>
      <c r="B53" s="21">
        <v>1.2</v>
      </c>
      <c r="C53" s="21">
        <f t="shared" si="3"/>
        <v>1.2009755261386266</v>
      </c>
      <c r="D53" s="22">
        <f t="shared" si="4"/>
        <v>1.1592514149881639</v>
      </c>
      <c r="E53" s="21">
        <f t="shared" si="5"/>
        <v>74.55821786132279</v>
      </c>
    </row>
    <row r="54" spans="1:5" ht="15.75">
      <c r="A54" s="21">
        <v>84.4</v>
      </c>
      <c r="B54" s="21">
        <v>1.05</v>
      </c>
      <c r="C54" s="21">
        <f t="shared" si="3"/>
        <v>1.052082771462872</v>
      </c>
      <c r="D54" s="22">
        <f t="shared" si="4"/>
        <v>1.1604238196476198</v>
      </c>
      <c r="E54" s="21">
        <f t="shared" si="5"/>
        <v>77.05730479051098</v>
      </c>
    </row>
    <row r="55" spans="1:5" ht="15.75">
      <c r="A55" s="21">
        <v>89.6</v>
      </c>
      <c r="B55" s="21">
        <v>1.35</v>
      </c>
      <c r="C55" s="21">
        <f t="shared" si="3"/>
        <v>1.3555116376486016</v>
      </c>
      <c r="D55" s="22">
        <f t="shared" si="4"/>
        <v>1.1622161620406286</v>
      </c>
      <c r="E55" s="21">
        <f t="shared" si="5"/>
        <v>81.53151550090911</v>
      </c>
    </row>
    <row r="56" spans="1:5" ht="15.75">
      <c r="A56" s="21">
        <v>94.3</v>
      </c>
      <c r="B56" s="21">
        <v>1.33</v>
      </c>
      <c r="C56" s="21">
        <f t="shared" si="3"/>
        <v>1.3379533473891785</v>
      </c>
      <c r="D56" s="22">
        <f t="shared" si="4"/>
        <v>1.1635465107655425</v>
      </c>
      <c r="E56" s="21">
        <f t="shared" si="5"/>
        <v>85.57088991053858</v>
      </c>
    </row>
    <row r="57" spans="1:5" ht="15.75">
      <c r="A57" s="21">
        <v>103.6</v>
      </c>
      <c r="B57" s="21">
        <v>2.39</v>
      </c>
      <c r="C57" s="21">
        <f t="shared" si="3"/>
        <v>2.4132645584168473</v>
      </c>
      <c r="D57" s="22">
        <f t="shared" si="4"/>
        <v>1.165547439232507</v>
      </c>
      <c r="E57" s="21">
        <f t="shared" si="5"/>
        <v>93.54997311810317</v>
      </c>
    </row>
    <row r="58" spans="1:5" ht="15.75">
      <c r="A58" s="21">
        <v>123.1</v>
      </c>
      <c r="B58" s="21">
        <v>1.03</v>
      </c>
      <c r="C58" s="21">
        <f t="shared" si="3"/>
        <v>1.0481339327276908</v>
      </c>
      <c r="D58" s="22">
        <f t="shared" si="4"/>
        <v>1.1679568118254517</v>
      </c>
      <c r="E58" s="21">
        <f t="shared" si="5"/>
        <v>110.24579594525255</v>
      </c>
    </row>
    <row r="59" spans="1:5" ht="15.75">
      <c r="A59" s="21">
        <v>127.5</v>
      </c>
      <c r="B59" s="21">
        <v>1.17</v>
      </c>
      <c r="C59" s="21">
        <f t="shared" si="3"/>
        <v>1.1926768507761287</v>
      </c>
      <c r="D59" s="22">
        <f t="shared" si="4"/>
        <v>1.168286304044005</v>
      </c>
      <c r="E59" s="21">
        <f t="shared" si="5"/>
        <v>114.01199604943034</v>
      </c>
    </row>
    <row r="60" spans="1:5" ht="15.75">
      <c r="A60" s="21">
        <v>132.4</v>
      </c>
      <c r="B60" s="21">
        <v>1.01</v>
      </c>
      <c r="C60" s="21">
        <f t="shared" si="3"/>
        <v>1.0315735235908852</v>
      </c>
      <c r="D60" s="22">
        <f t="shared" si="4"/>
        <v>1.1685911372319062</v>
      </c>
      <c r="E60" s="21">
        <f t="shared" si="5"/>
        <v>118.20507936478634</v>
      </c>
    </row>
    <row r="61" spans="1:5" ht="15.75">
      <c r="A61" s="21">
        <v>133.9</v>
      </c>
      <c r="B61" s="21">
        <v>1.2</v>
      </c>
      <c r="C61" s="21">
        <f t="shared" si="3"/>
        <v>1.2263585216848185</v>
      </c>
      <c r="D61" s="22">
        <f t="shared" si="4"/>
        <v>1.168673136471295</v>
      </c>
      <c r="E61" s="21">
        <f t="shared" si="5"/>
        <v>119.48858623526094</v>
      </c>
    </row>
    <row r="62" spans="1:5" ht="15.75">
      <c r="A62" s="21">
        <v>141.85</v>
      </c>
      <c r="B62" s="21">
        <v>1.07</v>
      </c>
      <c r="C62" s="21">
        <f t="shared" si="3"/>
        <v>1.0969368645903004</v>
      </c>
      <c r="D62" s="22">
        <f t="shared" si="4"/>
        <v>1.1690344212056611</v>
      </c>
      <c r="E62" s="21">
        <f t="shared" si="5"/>
        <v>126.28907034059712</v>
      </c>
    </row>
    <row r="63" spans="1:5" ht="15.75">
      <c r="A63" s="21">
        <v>143.35</v>
      </c>
      <c r="B63" s="21">
        <v>1.39</v>
      </c>
      <c r="C63" s="21">
        <f t="shared" si="3"/>
        <v>1.4258344087696</v>
      </c>
      <c r="D63" s="22">
        <f t="shared" si="4"/>
        <v>1.1690906302788329</v>
      </c>
      <c r="E63" s="21">
        <f t="shared" si="5"/>
        <v>127.57211885809507</v>
      </c>
    </row>
    <row r="64" spans="1:5" ht="15.75">
      <c r="A64" s="21">
        <v>146.35</v>
      </c>
      <c r="B64" s="21">
        <v>1.45</v>
      </c>
      <c r="C64" s="21">
        <f t="shared" si="3"/>
        <v>1.489137197912057</v>
      </c>
      <c r="D64" s="22">
        <f t="shared" si="4"/>
        <v>1.1691934259562597</v>
      </c>
      <c r="E64" s="21">
        <f t="shared" si="5"/>
        <v>130.13799028141955</v>
      </c>
    </row>
    <row r="65" spans="1:5" ht="15.75">
      <c r="A65" s="21">
        <v>147.85</v>
      </c>
      <c r="B65" s="21">
        <v>1.19</v>
      </c>
      <c r="C65" s="21">
        <f t="shared" si="3"/>
        <v>1.2228400508228865</v>
      </c>
      <c r="D65" s="22">
        <f t="shared" si="4"/>
        <v>1.1692403819205508</v>
      </c>
      <c r="E65" s="21">
        <f t="shared" si="5"/>
        <v>131.420874471184</v>
      </c>
    </row>
    <row r="66" spans="1:5" ht="15.75">
      <c r="A66" s="21">
        <v>151.5</v>
      </c>
      <c r="B66" s="21">
        <v>1.33</v>
      </c>
      <c r="C66" s="21">
        <f t="shared" si="3"/>
        <v>1.3686632196724497</v>
      </c>
      <c r="D66" s="22">
        <f t="shared" si="4"/>
        <v>1.1693435412311017</v>
      </c>
      <c r="E66" s="21">
        <f t="shared" si="5"/>
        <v>134.5422839383772</v>
      </c>
    </row>
    <row r="67" spans="1:5" ht="15.75">
      <c r="A67" s="21">
        <v>152.6</v>
      </c>
      <c r="B67" s="21">
        <v>1.58</v>
      </c>
      <c r="C67" s="21">
        <f t="shared" si="3"/>
        <v>1.6266323268724123</v>
      </c>
      <c r="D67" s="22">
        <f t="shared" si="4"/>
        <v>1.1693717915955215</v>
      </c>
      <c r="E67" s="21">
        <f t="shared" si="5"/>
        <v>135.48295995596706</v>
      </c>
    </row>
    <row r="68" spans="1:5" ht="15.75">
      <c r="A68" s="21">
        <v>154.4</v>
      </c>
      <c r="B68" s="21">
        <v>0.96</v>
      </c>
      <c r="C68" s="21">
        <f t="shared" si="3"/>
        <v>0.9890311136638384</v>
      </c>
      <c r="D68" s="22">
        <f t="shared" si="4"/>
        <v>1.1694154217663377</v>
      </c>
      <c r="E68" s="21">
        <f t="shared" si="5"/>
        <v>137.02219055485998</v>
      </c>
    </row>
    <row r="69" spans="1:5" ht="15.75">
      <c r="A69" s="21">
        <v>156.2</v>
      </c>
      <c r="B69" s="21">
        <v>1.35</v>
      </c>
      <c r="C69" s="21">
        <f t="shared" si="3"/>
        <v>1.3918059304214723</v>
      </c>
      <c r="D69" s="22">
        <f t="shared" si="4"/>
        <v>1.1694560224504433</v>
      </c>
      <c r="E69" s="21">
        <f t="shared" si="5"/>
        <v>138.56136771538996</v>
      </c>
    </row>
    <row r="70" spans="1:5" ht="15.75">
      <c r="A70" s="21">
        <v>157.4</v>
      </c>
      <c r="B70" s="21">
        <v>1.15</v>
      </c>
      <c r="C70" s="21">
        <f t="shared" si="3"/>
        <v>1.1861695288066634</v>
      </c>
      <c r="D70" s="22">
        <f t="shared" si="4"/>
        <v>1.169481510968342</v>
      </c>
      <c r="E70" s="21">
        <f t="shared" si="5"/>
        <v>139.58746345845682</v>
      </c>
    </row>
    <row r="71" spans="1:5" ht="15.75">
      <c r="A71" s="21">
        <v>161.1</v>
      </c>
      <c r="B71" s="21">
        <v>1.11</v>
      </c>
      <c r="C71" s="21">
        <f t="shared" si="3"/>
        <v>1.146569345687125</v>
      </c>
      <c r="D71" s="22">
        <f t="shared" si="4"/>
        <v>1.1695528252936724</v>
      </c>
      <c r="E71" s="21">
        <f t="shared" si="5"/>
        <v>142.75106575155627</v>
      </c>
    </row>
    <row r="72" spans="1:5" ht="15.75">
      <c r="A72" s="21">
        <v>161.9</v>
      </c>
      <c r="B72" s="21">
        <v>1.33</v>
      </c>
      <c r="C72" s="21">
        <f t="shared" si="3"/>
        <v>1.3742468328148627</v>
      </c>
      <c r="D72" s="22">
        <f t="shared" si="4"/>
        <v>1.1695669057467202</v>
      </c>
      <c r="E72" s="21">
        <f t="shared" si="5"/>
        <v>143.43507963401925</v>
      </c>
    </row>
    <row r="73" spans="1:5" ht="15.75">
      <c r="A73" s="21">
        <v>163.4</v>
      </c>
      <c r="B73" s="21">
        <v>1.01</v>
      </c>
      <c r="C73" s="21">
        <f t="shared" si="3"/>
        <v>1.0442125437968532</v>
      </c>
      <c r="D73" s="22">
        <f t="shared" si="4"/>
        <v>1.1695921227957733</v>
      </c>
      <c r="E73" s="21">
        <f t="shared" si="5"/>
        <v>144.71757801167112</v>
      </c>
    </row>
    <row r="74" spans="1:5" ht="15.75">
      <c r="A74" s="21">
        <v>165</v>
      </c>
      <c r="B74" s="21">
        <v>1.32</v>
      </c>
      <c r="C74" s="21">
        <f t="shared" si="3"/>
        <v>1.3655659822051178</v>
      </c>
      <c r="D74" s="22">
        <f t="shared" si="4"/>
        <v>1.1696174050084034</v>
      </c>
      <c r="E74" s="21">
        <f t="shared" si="5"/>
        <v>146.0855467107933</v>
      </c>
    </row>
    <row r="75" spans="1:5" ht="15.75">
      <c r="A75" s="21">
        <v>167.75</v>
      </c>
      <c r="B75" s="21">
        <v>1.2</v>
      </c>
      <c r="C75" s="21">
        <f t="shared" si="3"/>
        <v>1.242755743044334</v>
      </c>
      <c r="D75" s="22">
        <f t="shared" si="4"/>
        <v>1.1696572525084816</v>
      </c>
      <c r="E75" s="21">
        <f t="shared" si="5"/>
        <v>148.43666281262762</v>
      </c>
    </row>
    <row r="76" spans="1:5" ht="15.75">
      <c r="A76" s="21">
        <v>175.14</v>
      </c>
      <c r="B76" s="21">
        <v>1.17</v>
      </c>
      <c r="C76" s="21">
        <f t="shared" si="3"/>
        <v>1.2151771324579048</v>
      </c>
      <c r="D76" s="22">
        <f t="shared" si="4"/>
        <v>1.169744957170895</v>
      </c>
      <c r="E76" s="21">
        <f t="shared" si="5"/>
        <v>154.75427927653885</v>
      </c>
    </row>
    <row r="77" spans="1:5" ht="15.75">
      <c r="A77" s="21">
        <v>176.34</v>
      </c>
      <c r="B77" s="21">
        <v>1.66</v>
      </c>
      <c r="C77" s="21">
        <f t="shared" si="3"/>
        <v>1.7249015877808476</v>
      </c>
      <c r="D77" s="22">
        <f t="shared" si="4"/>
        <v>1.1697569088206126</v>
      </c>
      <c r="E77" s="21">
        <f t="shared" si="5"/>
        <v>155.78013344414526</v>
      </c>
    </row>
    <row r="78" spans="1:5" ht="15.75">
      <c r="A78" s="21">
        <v>182.4</v>
      </c>
      <c r="B78" s="21">
        <v>1.24</v>
      </c>
      <c r="C78" s="21">
        <f t="shared" si="3"/>
        <v>1.2915140689748847</v>
      </c>
      <c r="D78" s="22">
        <f t="shared" si="4"/>
        <v>1.1698092318225042</v>
      </c>
      <c r="E78" s="21">
        <f t="shared" si="5"/>
        <v>160.9604652753096</v>
      </c>
    </row>
    <row r="79" spans="1:5" ht="15.75">
      <c r="A79" s="21">
        <v>182.4</v>
      </c>
      <c r="B79" s="21">
        <v>1.29</v>
      </c>
      <c r="C79" s="21">
        <f t="shared" si="3"/>
        <v>1.3435912491754851</v>
      </c>
      <c r="D79" s="22">
        <f t="shared" si="4"/>
        <v>1.1698092318225042</v>
      </c>
      <c r="E79" s="21">
        <f t="shared" si="5"/>
        <v>160.9604652753096</v>
      </c>
    </row>
    <row r="80" spans="1:5" ht="15.75">
      <c r="A80" s="21">
        <v>182.62</v>
      </c>
      <c r="B80" s="21">
        <v>1.2</v>
      </c>
      <c r="C80" s="21">
        <f t="shared" si="3"/>
        <v>1.2499588946430336</v>
      </c>
      <c r="D80" s="22">
        <f t="shared" si="4"/>
        <v>1.169810903082468</v>
      </c>
      <c r="E80" s="21">
        <f t="shared" si="5"/>
        <v>161.14852985858565</v>
      </c>
    </row>
    <row r="81" spans="1:5" ht="15.75">
      <c r="A81" s="21">
        <v>193.4</v>
      </c>
      <c r="B81" s="21">
        <v>1.41</v>
      </c>
      <c r="C81" s="21">
        <f t="shared" si="3"/>
        <v>1.4748374590888822</v>
      </c>
      <c r="D81" s="22">
        <f t="shared" si="4"/>
        <v>1.1698771347800154</v>
      </c>
      <c r="E81" s="21">
        <f t="shared" si="5"/>
        <v>170.36317272963132</v>
      </c>
    </row>
    <row r="82" spans="1:5" ht="15.75">
      <c r="A82" s="21">
        <v>194.1</v>
      </c>
      <c r="B82" s="21">
        <v>1.18</v>
      </c>
      <c r="C82" s="21">
        <f t="shared" si="3"/>
        <v>1.234594570363152</v>
      </c>
      <c r="D82" s="22">
        <f t="shared" si="4"/>
        <v>1.169880527116186</v>
      </c>
      <c r="E82" s="21">
        <f t="shared" si="5"/>
        <v>170.96152442775346</v>
      </c>
    </row>
    <row r="83" spans="1:5" ht="15.75">
      <c r="A83" s="21">
        <v>203.7</v>
      </c>
      <c r="B83" s="21">
        <v>1.08</v>
      </c>
      <c r="C83" s="21">
        <f t="shared" si="3"/>
        <v>1.1341531996730503</v>
      </c>
      <c r="D83" s="22">
        <f t="shared" si="4"/>
        <v>1.1699186219392328</v>
      </c>
      <c r="E83" s="21">
        <f t="shared" si="5"/>
        <v>179.16722337122974</v>
      </c>
    </row>
    <row r="84" spans="1:5" ht="15.75">
      <c r="A84" s="21">
        <v>205.8</v>
      </c>
      <c r="B84" s="21">
        <v>1.49</v>
      </c>
      <c r="C84" s="21">
        <f t="shared" si="3"/>
        <v>1.5659744534815996</v>
      </c>
      <c r="D84" s="22">
        <f t="shared" si="4"/>
        <v>1.16992517825772</v>
      </c>
      <c r="E84" s="21">
        <f t="shared" si="5"/>
        <v>180.96220995586535</v>
      </c>
    </row>
    <row r="85" spans="1:5" ht="15.75">
      <c r="A85" s="21">
        <v>207.1</v>
      </c>
      <c r="B85" s="21">
        <v>1.12</v>
      </c>
      <c r="C85" s="21">
        <f t="shared" si="3"/>
        <v>1.1776960627782702</v>
      </c>
      <c r="D85" s="22">
        <f t="shared" si="4"/>
        <v>1.169928969445099</v>
      </c>
      <c r="E85" s="21">
        <f t="shared" si="5"/>
        <v>182.07338852648965</v>
      </c>
    </row>
    <row r="86" spans="1:5" ht="15.75">
      <c r="A86" s="21">
        <v>208.2</v>
      </c>
      <c r="B86" s="21">
        <v>1.23</v>
      </c>
      <c r="C86" s="21">
        <f t="shared" si="3"/>
        <v>1.2939088107442882</v>
      </c>
      <c r="D86" s="22">
        <f t="shared" si="4"/>
        <v>1.1699320269405664</v>
      </c>
      <c r="E86" s="21">
        <f t="shared" si="5"/>
        <v>183.01361409059916</v>
      </c>
    </row>
    <row r="87" spans="1:5" ht="15.75">
      <c r="A87" s="21">
        <v>210.1</v>
      </c>
      <c r="B87" s="21">
        <v>1.02</v>
      </c>
      <c r="C87" s="21">
        <f t="shared" si="3"/>
        <v>1.0737798697971122</v>
      </c>
      <c r="D87" s="22">
        <f t="shared" si="4"/>
        <v>1.1699370013329782</v>
      </c>
      <c r="E87" s="21">
        <f t="shared" si="5"/>
        <v>184.6376331598612</v>
      </c>
    </row>
    <row r="88" spans="1:5" ht="15.75">
      <c r="A88" s="21">
        <v>221.7</v>
      </c>
      <c r="B88" s="21">
        <v>0.8</v>
      </c>
      <c r="C88" s="21">
        <f t="shared" si="3"/>
        <v>0.845926380982699</v>
      </c>
      <c r="D88" s="22">
        <f t="shared" si="4"/>
        <v>1.1699603883382876</v>
      </c>
      <c r="E88" s="21">
        <f t="shared" si="5"/>
        <v>194.55249875328155</v>
      </c>
    </row>
    <row r="89" spans="1:5" ht="15.75">
      <c r="A89" s="21">
        <v>223.2</v>
      </c>
      <c r="B89" s="21">
        <v>1</v>
      </c>
      <c r="C89" s="21">
        <f aca="true" t="shared" si="6" ref="C89:C100">B89*(1+($I$28+$I$29*A89)/(1282900)+($I$30+A89*$I$31-$I$32)/400)</f>
        <v>1.0580134866183115</v>
      </c>
      <c r="D89" s="22">
        <f aca="true" t="shared" si="7" ref="D89:D100">$G$18^(1-$G$20*EXP(-A89/$G$22))*0.6^($G$20*EXP(-A89/$G$22))</f>
        <v>1.1699626951051068</v>
      </c>
      <c r="E89" s="21">
        <f aca="true" t="shared" si="8" ref="E89:E100">E88+(A89-A88)/D89</f>
        <v>195.8345909142331</v>
      </c>
    </row>
    <row r="90" spans="1:5" ht="15.75">
      <c r="A90" s="21">
        <v>226</v>
      </c>
      <c r="B90" s="21">
        <v>1.18</v>
      </c>
      <c r="C90" s="21">
        <f t="shared" si="6"/>
        <v>1.2497896517618439</v>
      </c>
      <c r="D90" s="22">
        <f t="shared" si="7"/>
        <v>1.1699666477166057</v>
      </c>
      <c r="E90" s="21">
        <f t="shared" si="8"/>
        <v>198.2278215293662</v>
      </c>
    </row>
    <row r="91" spans="1:5" ht="15.75">
      <c r="A91" s="21">
        <v>227.5</v>
      </c>
      <c r="B91" s="21">
        <v>1.04</v>
      </c>
      <c r="C91" s="21">
        <f t="shared" si="6"/>
        <v>1.1021392543922452</v>
      </c>
      <c r="D91" s="22">
        <f t="shared" si="7"/>
        <v>1.1699685899763135</v>
      </c>
      <c r="E91" s="21">
        <f t="shared" si="8"/>
        <v>199.50990723051342</v>
      </c>
    </row>
    <row r="92" spans="1:5" ht="15.75">
      <c r="A92" s="21">
        <v>232.9</v>
      </c>
      <c r="B92" s="21">
        <v>1.31</v>
      </c>
      <c r="C92" s="21">
        <f t="shared" si="6"/>
        <v>1.3911271478199478</v>
      </c>
      <c r="D92" s="22">
        <f t="shared" si="7"/>
        <v>1.169974691769088</v>
      </c>
      <c r="E92" s="21">
        <f t="shared" si="8"/>
        <v>204.12539168328803</v>
      </c>
    </row>
    <row r="93" spans="1:5" ht="15.75">
      <c r="A93" s="21">
        <v>235.9</v>
      </c>
      <c r="B93" s="21">
        <v>1.21</v>
      </c>
      <c r="C93" s="21">
        <f t="shared" si="6"/>
        <v>1.2863995709162728</v>
      </c>
      <c r="D93" s="22">
        <f t="shared" si="7"/>
        <v>1.1699775535853347</v>
      </c>
      <c r="E93" s="21">
        <f t="shared" si="8"/>
        <v>206.68954344056462</v>
      </c>
    </row>
    <row r="94" spans="1:5" ht="15.75">
      <c r="A94" s="21">
        <v>240.8</v>
      </c>
      <c r="B94" s="21">
        <v>1.28</v>
      </c>
      <c r="C94" s="21">
        <f t="shared" si="6"/>
        <v>1.3633512215811177</v>
      </c>
      <c r="D94" s="22">
        <f t="shared" si="7"/>
        <v>1.1699815487410175</v>
      </c>
      <c r="E94" s="21">
        <f t="shared" si="8"/>
        <v>210.87764367622452</v>
      </c>
    </row>
    <row r="95" spans="1:5" ht="15.75">
      <c r="A95" s="21">
        <v>242.45</v>
      </c>
      <c r="B95" s="21">
        <v>1.06</v>
      </c>
      <c r="C95" s="21">
        <f t="shared" si="6"/>
        <v>1.1297312554865306</v>
      </c>
      <c r="D95" s="22">
        <f t="shared" si="7"/>
        <v>1.1699827271982826</v>
      </c>
      <c r="E95" s="21">
        <f t="shared" si="8"/>
        <v>212.28792090651422</v>
      </c>
    </row>
    <row r="96" spans="1:5" ht="15.75">
      <c r="A96" s="21">
        <v>244.1</v>
      </c>
      <c r="B96" s="21">
        <v>1.21</v>
      </c>
      <c r="C96" s="21">
        <f t="shared" si="6"/>
        <v>1.2904048203089147</v>
      </c>
      <c r="D96" s="22">
        <f t="shared" si="7"/>
        <v>1.1699838303895762</v>
      </c>
      <c r="E96" s="21">
        <f t="shared" si="8"/>
        <v>213.69819680703722</v>
      </c>
    </row>
    <row r="97" spans="1:5" ht="15.75">
      <c r="A97" s="21">
        <v>252.1</v>
      </c>
      <c r="B97" s="21">
        <v>1.38</v>
      </c>
      <c r="C97" s="21">
        <f t="shared" si="6"/>
        <v>1.4761579217809355</v>
      </c>
      <c r="D97" s="22">
        <f t="shared" si="7"/>
        <v>1.1699882584307417</v>
      </c>
      <c r="E97" s="21">
        <f t="shared" si="8"/>
        <v>220.53587226433632</v>
      </c>
    </row>
    <row r="98" spans="1:5" ht="15.75">
      <c r="A98" s="21">
        <v>253.5</v>
      </c>
      <c r="B98" s="21">
        <v>1.36</v>
      </c>
      <c r="C98" s="21">
        <f t="shared" si="6"/>
        <v>1.4555329232332745</v>
      </c>
      <c r="D98" s="22">
        <f t="shared" si="7"/>
        <v>1.1699888978837156</v>
      </c>
      <c r="E98" s="21">
        <f t="shared" si="8"/>
        <v>221.7324648153702</v>
      </c>
    </row>
    <row r="99" spans="1:5" ht="15.75">
      <c r="A99" s="21">
        <v>255</v>
      </c>
      <c r="B99" s="21">
        <v>1.04</v>
      </c>
      <c r="C99" s="21">
        <f t="shared" si="6"/>
        <v>1.1136843191603925</v>
      </c>
      <c r="D99" s="22">
        <f t="shared" si="7"/>
        <v>1.1699895444177468</v>
      </c>
      <c r="E99" s="21">
        <f t="shared" si="8"/>
        <v>223.01452755444066</v>
      </c>
    </row>
    <row r="100" spans="1:5" ht="15.75">
      <c r="A100" s="21">
        <v>256.8</v>
      </c>
      <c r="B100" s="21">
        <v>0.98</v>
      </c>
      <c r="C100" s="21">
        <f t="shared" si="6"/>
        <v>1.0501453809658596</v>
      </c>
      <c r="D100" s="22">
        <f t="shared" si="7"/>
        <v>1.1699902707546597</v>
      </c>
      <c r="E100" s="21">
        <f t="shared" si="8"/>
        <v>224.55300188623062</v>
      </c>
    </row>
    <row r="101" spans="1:5" ht="15.75">
      <c r="A101" s="23"/>
      <c r="B101" s="23"/>
      <c r="E101" s="21"/>
    </row>
    <row r="102" spans="1:5" ht="15.75">
      <c r="A102" s="23"/>
      <c r="B102" s="23"/>
      <c r="E102" s="21"/>
    </row>
    <row r="103" spans="1:5" ht="15.75">
      <c r="A103" s="23"/>
      <c r="B103" s="23"/>
      <c r="E103" s="21"/>
    </row>
    <row r="104" spans="1:5" ht="15.75">
      <c r="A104" s="23"/>
      <c r="B104" s="23"/>
      <c r="E104" s="21"/>
    </row>
    <row r="105" spans="1:5" ht="15.75">
      <c r="A105" s="23"/>
      <c r="B105" s="23"/>
      <c r="E105" s="21"/>
    </row>
    <row r="106" spans="1:5" ht="15.75">
      <c r="A106" s="23"/>
      <c r="B106" s="23"/>
      <c r="E106" s="21"/>
    </row>
    <row r="107" spans="1:5" ht="15.75">
      <c r="A107" s="23"/>
      <c r="B107" s="23"/>
      <c r="E107" s="21"/>
    </row>
    <row r="108" spans="1:5" ht="15.75">
      <c r="A108" s="23"/>
      <c r="B108" s="23"/>
      <c r="E108" s="21"/>
    </row>
    <row r="109" spans="1:5" ht="15.75">
      <c r="A109" s="23"/>
      <c r="B109" s="23"/>
      <c r="E109" s="21"/>
    </row>
    <row r="110" spans="1:5" ht="15.75">
      <c r="A110" s="23"/>
      <c r="B110" s="23"/>
      <c r="E110" s="21"/>
    </row>
    <row r="111" spans="1:5" ht="15.75">
      <c r="A111" s="23"/>
      <c r="B111" s="23"/>
      <c r="E111" s="21"/>
    </row>
    <row r="112" spans="1:5" ht="15.75">
      <c r="A112" s="23"/>
      <c r="B112" s="23"/>
      <c r="E112" s="21"/>
    </row>
    <row r="113" spans="1:5" ht="15.75">
      <c r="A113" s="23"/>
      <c r="B113" s="23"/>
      <c r="E113" s="21"/>
    </row>
    <row r="114" spans="1:5" ht="15.75">
      <c r="A114" s="23"/>
      <c r="B114" s="23"/>
      <c r="E114" s="21"/>
    </row>
    <row r="115" spans="1:5" ht="15.75">
      <c r="A115" s="23"/>
      <c r="B115" s="23"/>
      <c r="E115" s="21"/>
    </row>
    <row r="116" spans="1:5" ht="15.75">
      <c r="A116" s="23"/>
      <c r="B116" s="23"/>
      <c r="E116" s="21"/>
    </row>
    <row r="117" spans="1:5" ht="15.75">
      <c r="A117" s="23"/>
      <c r="B117" s="23"/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/>
      <c r="C3" s="21">
        <v>0</v>
      </c>
      <c r="F3" s="25">
        <f>1000*1/SLOPE(C3:C12,B3:B12)</f>
        <v>2726.4018564435905</v>
      </c>
      <c r="G3" s="21">
        <f>INTERCEPT(B4:B12,A4:A12)</f>
        <v>-4.07754385964904</v>
      </c>
    </row>
    <row r="4" spans="1:9" ht="15.75">
      <c r="A4" s="23">
        <v>28.3</v>
      </c>
      <c r="B4" s="23">
        <v>55.7</v>
      </c>
      <c r="C4" s="21">
        <f>LN($G$18+$G$20*A4)/$G$20-LN($G$18)/$G$20</f>
        <v>26.827801220517273</v>
      </c>
      <c r="E4" s="26"/>
      <c r="F4" s="26" t="s">
        <v>7</v>
      </c>
      <c r="I4" s="27" t="e">
        <f>SLOPE(E4:E12,A4:A12)*1000</f>
        <v>#DIV/0!</v>
      </c>
    </row>
    <row r="5" spans="1:9" ht="15.75">
      <c r="A5" s="23">
        <v>56.8</v>
      </c>
      <c r="B5" s="23">
        <v>115.9</v>
      </c>
      <c r="C5" s="21">
        <f>LN($G$18+$G$20*A5)/$G$20-LN($G$18)/$G$20</f>
        <v>48.908185246710254</v>
      </c>
      <c r="E5" s="26">
        <f>1000*1/SLOPE(C4:C5,B4:B5)</f>
        <v>2726.4018564435905</v>
      </c>
      <c r="F5" s="28">
        <f>CORREL(C3:C11,B3:B11)</f>
        <v>1.0000000000000002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2112.2807017543846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1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 aca="true" t="shared" si="0" ref="D16:D21">G$18+G$20*A16</f>
        <v>0.9420617776677216</v>
      </c>
      <c r="E16" s="21">
        <v>0</v>
      </c>
    </row>
    <row r="17" spans="1:7" ht="15.75">
      <c r="A17" s="21">
        <v>2.1</v>
      </c>
      <c r="B17" s="21">
        <v>0.88</v>
      </c>
      <c r="C17" s="21">
        <f>B17*(1+($I$28+$I$29*A17)/(1282900)+($I$30+A17*$I$31-$I$32)/400)</f>
        <v>0.8499960493071483</v>
      </c>
      <c r="D17" s="22">
        <f t="shared" si="0"/>
        <v>0.9594475562041151</v>
      </c>
      <c r="E17" s="21">
        <f>E16+(A17-A16)/D17</f>
        <v>2.188759548576349</v>
      </c>
      <c r="G17" s="23" t="s">
        <v>14</v>
      </c>
    </row>
    <row r="18" spans="1:7" ht="15.75">
      <c r="A18" s="21">
        <v>3.6</v>
      </c>
      <c r="B18" s="21">
        <v>0.91</v>
      </c>
      <c r="C18" s="21">
        <f>B18*(1+($I$28+$I$29*A18)/(1282900)+($I$30+A18*$I$31-$I$32)/400)</f>
        <v>0.8861832604385897</v>
      </c>
      <c r="D18" s="22">
        <f t="shared" si="0"/>
        <v>0.9718659694443962</v>
      </c>
      <c r="E18" s="21">
        <f>E17+(A18-A17)/D18</f>
        <v>3.7321822500189477</v>
      </c>
      <c r="G18" s="21">
        <f>INTERCEPT(C16:C1001,A16:A1001)</f>
        <v>0.9420617776677216</v>
      </c>
    </row>
    <row r="19" spans="1:7" ht="15.75">
      <c r="A19" s="21">
        <v>5.1</v>
      </c>
      <c r="B19" s="21">
        <v>1.04</v>
      </c>
      <c r="C19" s="21">
        <f>B19*(1+($I$28+$I$29*A19)/(1282900)+($I$30+A19*$I$31-$I$32)/400)</f>
        <v>1.0210209526005365</v>
      </c>
      <c r="D19" s="22">
        <f t="shared" si="0"/>
        <v>0.9842843826846773</v>
      </c>
      <c r="E19" s="21">
        <f>E18+(A19-A18)/D19</f>
        <v>5.256132062072946</v>
      </c>
      <c r="G19" s="23" t="s">
        <v>21</v>
      </c>
    </row>
    <row r="20" spans="1:7" ht="15.75">
      <c r="A20" s="21">
        <v>12.7</v>
      </c>
      <c r="B20" s="21">
        <v>1.08</v>
      </c>
      <c r="C20" s="21">
        <f>B20*(1+($I$28+$I$29*A20)/(1282900)+($I$30+A20*$I$31-$I$32)/400)</f>
        <v>1.1036465056471565</v>
      </c>
      <c r="D20" s="22">
        <f t="shared" si="0"/>
        <v>1.0472043431021016</v>
      </c>
      <c r="E20" s="21">
        <f>E19+(A20-A19)/D20</f>
        <v>12.51355039695757</v>
      </c>
      <c r="G20" s="36">
        <f>SLOPE(C16:C1001,A16:A1001)</f>
        <v>0.008278942160187399</v>
      </c>
    </row>
    <row r="21" spans="1:5" ht="15.75">
      <c r="A21" s="21">
        <v>19.34</v>
      </c>
      <c r="B21" s="21">
        <v>0.95</v>
      </c>
      <c r="C21" s="21">
        <f>B21*(1+($I$28+$I$29*A21)/(1282900)+($I$30+A21*$I$31-$I$32)/400)</f>
        <v>1.0041196842440305</v>
      </c>
      <c r="D21" s="22">
        <f t="shared" si="0"/>
        <v>1.102176519045746</v>
      </c>
      <c r="E21" s="21">
        <f>E20+(A21-A20)/D21</f>
        <v>18.537993746330365</v>
      </c>
    </row>
    <row r="22" spans="1:5" ht="15.75">
      <c r="A22" s="21">
        <v>22.69</v>
      </c>
      <c r="B22" s="21">
        <v>0.96</v>
      </c>
      <c r="C22" s="21">
        <f aca="true" t="shared" si="1" ref="C22:C63">B22*(1+($I$28+$I$29*A22)/(1282900)+($I$30+A22*$I$31-$I$32)/400)</f>
        <v>1.0316766142497877</v>
      </c>
      <c r="D22" s="22">
        <f aca="true" t="shared" si="2" ref="D22:D63">G$18+G$20*A22</f>
        <v>1.1299109752823737</v>
      </c>
      <c r="E22" s="21">
        <f aca="true" t="shared" si="3" ref="E22:E63">E21+(A22-A21)/D22</f>
        <v>21.502829094675228</v>
      </c>
    </row>
    <row r="23" spans="1:5" ht="15.75">
      <c r="A23" s="21">
        <v>23.2</v>
      </c>
      <c r="B23" s="21">
        <v>1.12</v>
      </c>
      <c r="C23" s="21">
        <f t="shared" si="1"/>
        <v>1.2066398549011084</v>
      </c>
      <c r="D23" s="22">
        <f t="shared" si="2"/>
        <v>1.1341332357840692</v>
      </c>
      <c r="E23" s="21">
        <f t="shared" si="3"/>
        <v>21.952511710357868</v>
      </c>
    </row>
    <row r="24" spans="1:5" ht="15.75">
      <c r="A24" s="21">
        <v>24.4</v>
      </c>
      <c r="B24" s="21">
        <v>1.06</v>
      </c>
      <c r="C24" s="21">
        <f t="shared" si="1"/>
        <v>1.148717271440938</v>
      </c>
      <c r="D24" s="22">
        <f t="shared" si="2"/>
        <v>1.144067966376294</v>
      </c>
      <c r="E24" s="21">
        <f t="shared" si="3"/>
        <v>23.00140044360408</v>
      </c>
    </row>
    <row r="25" spans="1:5" ht="15.75">
      <c r="A25" s="21">
        <v>27.4</v>
      </c>
      <c r="B25" s="21">
        <v>1.06</v>
      </c>
      <c r="C25" s="21">
        <f t="shared" si="1"/>
        <v>1.1655143647861959</v>
      </c>
      <c r="D25" s="22">
        <f t="shared" si="2"/>
        <v>1.1689047928568563</v>
      </c>
      <c r="E25" s="21">
        <f t="shared" si="3"/>
        <v>25.567905447547012</v>
      </c>
    </row>
    <row r="26" spans="1:7" ht="15.75">
      <c r="A26" s="21">
        <v>28.7</v>
      </c>
      <c r="B26" s="21">
        <v>1.17</v>
      </c>
      <c r="C26" s="21">
        <f t="shared" si="1"/>
        <v>1.2944980501187686</v>
      </c>
      <c r="D26" s="22">
        <f t="shared" si="2"/>
        <v>1.1796674176650999</v>
      </c>
      <c r="E26" s="21">
        <f t="shared" si="3"/>
        <v>26.669910962434482</v>
      </c>
      <c r="G26" s="37" t="s">
        <v>15</v>
      </c>
    </row>
    <row r="27" spans="1:5" ht="15.75">
      <c r="A27" s="21">
        <v>29.1</v>
      </c>
      <c r="B27" s="21">
        <v>1.02</v>
      </c>
      <c r="C27" s="21">
        <f t="shared" si="1"/>
        <v>1.1306918604108291</v>
      </c>
      <c r="D27" s="22">
        <f t="shared" si="2"/>
        <v>1.1829789945291749</v>
      </c>
      <c r="E27" s="21">
        <f t="shared" si="3"/>
        <v>27.008040381342045</v>
      </c>
    </row>
    <row r="28" spans="1:9" ht="15.75">
      <c r="A28" s="21">
        <v>30.38</v>
      </c>
      <c r="B28" s="21">
        <v>0.94</v>
      </c>
      <c r="C28" s="21">
        <f t="shared" si="1"/>
        <v>1.0483655743949085</v>
      </c>
      <c r="D28" s="22">
        <f t="shared" si="2"/>
        <v>1.1935760404942148</v>
      </c>
      <c r="E28" s="21">
        <f t="shared" si="3"/>
        <v>28.08044796709586</v>
      </c>
      <c r="G28" s="23" t="s">
        <v>16</v>
      </c>
      <c r="I28" s="21">
        <v>3215</v>
      </c>
    </row>
    <row r="29" spans="1:9" ht="15.75">
      <c r="A29" s="21">
        <v>32.3</v>
      </c>
      <c r="B29" s="21">
        <v>1.21</v>
      </c>
      <c r="C29" s="21">
        <f t="shared" si="1"/>
        <v>1.361763242332681</v>
      </c>
      <c r="D29" s="22">
        <f t="shared" si="2"/>
        <v>1.2094716094417746</v>
      </c>
      <c r="E29" s="21">
        <f t="shared" si="3"/>
        <v>29.66791805321567</v>
      </c>
      <c r="G29" s="23" t="s">
        <v>17</v>
      </c>
      <c r="I29" s="21">
        <v>1.8</v>
      </c>
    </row>
    <row r="30" spans="1:9" ht="15.75">
      <c r="A30" s="21">
        <v>32.75</v>
      </c>
      <c r="B30" s="21">
        <v>1.02</v>
      </c>
      <c r="C30" s="21">
        <f t="shared" si="1"/>
        <v>1.1503571366763625</v>
      </c>
      <c r="D30" s="22">
        <f t="shared" si="2"/>
        <v>1.213197133413859</v>
      </c>
      <c r="E30" s="21">
        <f t="shared" si="3"/>
        <v>30.03883881094424</v>
      </c>
      <c r="G30" s="23" t="s">
        <v>18</v>
      </c>
      <c r="I30" s="21">
        <f>G3</f>
        <v>-4.07754385964904</v>
      </c>
    </row>
    <row r="31" spans="1:9" ht="15.75">
      <c r="A31" s="21">
        <v>32.8</v>
      </c>
      <c r="B31" s="21">
        <v>1.1</v>
      </c>
      <c r="C31" s="21">
        <f t="shared" si="1"/>
        <v>1.2408717415928552</v>
      </c>
      <c r="D31" s="22">
        <f t="shared" si="2"/>
        <v>1.2136110805218683</v>
      </c>
      <c r="E31" s="21">
        <f t="shared" si="3"/>
        <v>30.080038171103755</v>
      </c>
      <c r="G31" s="23" t="s">
        <v>19</v>
      </c>
      <c r="I31" s="21">
        <f>F9/1000</f>
        <v>2.1122807017543845</v>
      </c>
    </row>
    <row r="32" spans="1:9" ht="15.75">
      <c r="A32" s="21">
        <v>33.68</v>
      </c>
      <c r="B32" s="21">
        <v>0.96</v>
      </c>
      <c r="C32" s="21">
        <f t="shared" si="1"/>
        <v>1.0874049330013005</v>
      </c>
      <c r="D32" s="22">
        <f t="shared" si="2"/>
        <v>1.2208965496228332</v>
      </c>
      <c r="E32" s="21">
        <f t="shared" si="3"/>
        <v>30.80081996074175</v>
      </c>
      <c r="G32" s="23" t="s">
        <v>20</v>
      </c>
      <c r="I32" s="21">
        <v>15</v>
      </c>
    </row>
    <row r="33" spans="1:5" ht="15.75">
      <c r="A33" s="21">
        <v>35.06</v>
      </c>
      <c r="B33" s="21">
        <v>0.96</v>
      </c>
      <c r="C33" s="21">
        <f t="shared" si="1"/>
        <v>1.094402665474193</v>
      </c>
      <c r="D33" s="22">
        <f t="shared" si="2"/>
        <v>1.232321489803892</v>
      </c>
      <c r="E33" s="21">
        <f t="shared" si="3"/>
        <v>31.920657609778946</v>
      </c>
    </row>
    <row r="34" spans="1:5" ht="15.75">
      <c r="A34" s="21">
        <v>35.38</v>
      </c>
      <c r="B34" s="21">
        <v>1.15</v>
      </c>
      <c r="C34" s="21">
        <f t="shared" si="1"/>
        <v>1.3129470075917637</v>
      </c>
      <c r="D34" s="22">
        <f t="shared" si="2"/>
        <v>1.2349707512951518</v>
      </c>
      <c r="E34" s="21">
        <f t="shared" si="3"/>
        <v>32.17977305819293</v>
      </c>
    </row>
    <row r="35" spans="1:5" ht="15.75">
      <c r="A35" s="21">
        <v>36.67</v>
      </c>
      <c r="B35" s="21">
        <v>1.17</v>
      </c>
      <c r="C35" s="21">
        <f t="shared" si="1"/>
        <v>1.3437531494065666</v>
      </c>
      <c r="D35" s="22">
        <f t="shared" si="2"/>
        <v>1.2456505866817935</v>
      </c>
      <c r="E35" s="21">
        <f t="shared" si="3"/>
        <v>33.215376472017304</v>
      </c>
    </row>
    <row r="36" spans="1:5" ht="15.75">
      <c r="A36" s="21">
        <v>38.25</v>
      </c>
      <c r="B36" s="21">
        <v>1.3</v>
      </c>
      <c r="C36" s="21">
        <f t="shared" si="1"/>
        <v>1.503908498207871</v>
      </c>
      <c r="D36" s="22">
        <f t="shared" si="2"/>
        <v>1.2587313152948896</v>
      </c>
      <c r="E36" s="21">
        <f t="shared" si="3"/>
        <v>34.47060860996554</v>
      </c>
    </row>
    <row r="37" spans="1:5" ht="15.75">
      <c r="A37" s="21">
        <v>38.3</v>
      </c>
      <c r="B37" s="21">
        <v>1.03</v>
      </c>
      <c r="C37" s="21">
        <f t="shared" si="1"/>
        <v>1.1918303000555213</v>
      </c>
      <c r="D37" s="22">
        <f t="shared" si="2"/>
        <v>1.259145262402899</v>
      </c>
      <c r="E37" s="21">
        <f t="shared" si="3"/>
        <v>34.51031808709495</v>
      </c>
    </row>
    <row r="38" spans="1:5" ht="15.75">
      <c r="A38" s="21">
        <v>40.04</v>
      </c>
      <c r="B38" s="21">
        <v>1.04</v>
      </c>
      <c r="C38" s="21">
        <f t="shared" si="1"/>
        <v>1.212959964909546</v>
      </c>
      <c r="D38" s="22">
        <f t="shared" si="2"/>
        <v>1.273550621761625</v>
      </c>
      <c r="E38" s="21">
        <f t="shared" si="3"/>
        <v>35.8765770879293</v>
      </c>
    </row>
    <row r="39" spans="1:5" ht="15.75">
      <c r="A39" s="21">
        <v>40.5</v>
      </c>
      <c r="B39" s="21">
        <v>1.19</v>
      </c>
      <c r="C39" s="21">
        <f t="shared" si="1"/>
        <v>1.390797537876084</v>
      </c>
      <c r="D39" s="22">
        <f t="shared" si="2"/>
        <v>1.2773589351553112</v>
      </c>
      <c r="E39" s="21">
        <f t="shared" si="3"/>
        <v>36.23669513097886</v>
      </c>
    </row>
    <row r="40" spans="1:5" ht="15.75">
      <c r="A40" s="21">
        <v>43.7</v>
      </c>
      <c r="B40" s="21">
        <v>1.04</v>
      </c>
      <c r="C40" s="21">
        <f t="shared" si="1"/>
        <v>1.2330657687175304</v>
      </c>
      <c r="D40" s="22">
        <f t="shared" si="2"/>
        <v>1.3038515500679109</v>
      </c>
      <c r="E40" s="21">
        <f t="shared" si="3"/>
        <v>38.69096225965109</v>
      </c>
    </row>
    <row r="41" spans="1:5" ht="15.75">
      <c r="A41" s="21">
        <v>46.4</v>
      </c>
      <c r="B41" s="21">
        <v>0.84</v>
      </c>
      <c r="C41" s="21">
        <f t="shared" si="1"/>
        <v>1.007917550016205</v>
      </c>
      <c r="D41" s="22">
        <f t="shared" si="2"/>
        <v>1.3262046939004168</v>
      </c>
      <c r="E41" s="21">
        <f t="shared" si="3"/>
        <v>40.72684707623939</v>
      </c>
    </row>
    <row r="42" spans="1:5" ht="15.75">
      <c r="A42" s="21">
        <v>48.3</v>
      </c>
      <c r="B42" s="21">
        <v>1.33</v>
      </c>
      <c r="C42" s="21">
        <f t="shared" si="1"/>
        <v>1.609217333086497</v>
      </c>
      <c r="D42" s="22">
        <f t="shared" si="2"/>
        <v>1.341934684004773</v>
      </c>
      <c r="E42" s="21">
        <f t="shared" si="3"/>
        <v>42.14271330478769</v>
      </c>
    </row>
    <row r="43" spans="1:5" ht="15.75">
      <c r="A43" s="21">
        <v>49.6</v>
      </c>
      <c r="B43" s="21">
        <v>1.39</v>
      </c>
      <c r="C43" s="21">
        <f t="shared" si="1"/>
        <v>1.6913583671718269</v>
      </c>
      <c r="D43" s="22">
        <f t="shared" si="2"/>
        <v>1.3526973088130165</v>
      </c>
      <c r="E43" s="21">
        <f t="shared" si="3"/>
        <v>43.103756097976024</v>
      </c>
    </row>
    <row r="44" spans="1:5" ht="15.75">
      <c r="A44" s="21">
        <v>51.1</v>
      </c>
      <c r="B44" s="21">
        <v>1.13</v>
      </c>
      <c r="C44" s="21">
        <f t="shared" si="1"/>
        <v>1.3839423438693585</v>
      </c>
      <c r="D44" s="22">
        <f t="shared" si="2"/>
        <v>1.3651157220532977</v>
      </c>
      <c r="E44" s="21">
        <f t="shared" si="3"/>
        <v>44.202564042070186</v>
      </c>
    </row>
    <row r="45" spans="1:5" ht="15.75">
      <c r="A45" s="21">
        <v>51.3</v>
      </c>
      <c r="B45" s="21">
        <v>1.24</v>
      </c>
      <c r="C45" s="21">
        <f t="shared" si="1"/>
        <v>1.519972357039219</v>
      </c>
      <c r="D45" s="22">
        <f t="shared" si="2"/>
        <v>1.366771510485335</v>
      </c>
      <c r="E45" s="21">
        <f t="shared" si="3"/>
        <v>44.348894279762206</v>
      </c>
    </row>
    <row r="46" spans="1:5" ht="15.75">
      <c r="A46" s="21">
        <v>52.3</v>
      </c>
      <c r="B46" s="21">
        <v>1.19</v>
      </c>
      <c r="C46" s="21">
        <f t="shared" si="1"/>
        <v>1.464968853836497</v>
      </c>
      <c r="D46" s="22">
        <f t="shared" si="2"/>
        <v>1.3750504526455225</v>
      </c>
      <c r="E46" s="21">
        <f t="shared" si="3"/>
        <v>45.076140322317265</v>
      </c>
    </row>
    <row r="47" spans="1:5" ht="15.75">
      <c r="A47" s="21">
        <v>52.6</v>
      </c>
      <c r="B47" s="21">
        <v>0.95</v>
      </c>
      <c r="C47" s="21">
        <f t="shared" si="1"/>
        <v>1.171018350417024</v>
      </c>
      <c r="D47" s="22">
        <f t="shared" si="2"/>
        <v>1.3775341352935788</v>
      </c>
      <c r="E47" s="21">
        <f t="shared" si="3"/>
        <v>45.29392076950457</v>
      </c>
    </row>
    <row r="48" spans="1:5" ht="15.75">
      <c r="A48" s="21">
        <v>53</v>
      </c>
      <c r="B48" s="21">
        <v>1.37</v>
      </c>
      <c r="C48" s="21">
        <f t="shared" si="1"/>
        <v>1.6916263198352692</v>
      </c>
      <c r="D48" s="22">
        <f t="shared" si="2"/>
        <v>1.3808457121576536</v>
      </c>
      <c r="E48" s="21">
        <f t="shared" si="3"/>
        <v>45.58359831745811</v>
      </c>
    </row>
    <row r="49" spans="1:5" ht="15.75">
      <c r="A49" s="21">
        <v>54.1</v>
      </c>
      <c r="B49" s="21">
        <v>1.13</v>
      </c>
      <c r="C49" s="21">
        <f t="shared" si="1"/>
        <v>1.4018486792279825</v>
      </c>
      <c r="D49" s="22">
        <f t="shared" si="2"/>
        <v>1.38995254853386</v>
      </c>
      <c r="E49" s="21">
        <f t="shared" si="3"/>
        <v>46.3749922403372</v>
      </c>
    </row>
    <row r="50" spans="1:5" ht="15.75">
      <c r="A50" s="21">
        <v>55.6</v>
      </c>
      <c r="B50" s="21">
        <v>1.02</v>
      </c>
      <c r="C50" s="21">
        <f t="shared" si="1"/>
        <v>1.273467153845523</v>
      </c>
      <c r="D50" s="22">
        <f t="shared" si="2"/>
        <v>1.4023709617741411</v>
      </c>
      <c r="E50" s="21">
        <f t="shared" si="3"/>
        <v>47.444609367963935</v>
      </c>
    </row>
    <row r="51" spans="1:5" ht="15.75">
      <c r="A51" s="21">
        <v>56.1</v>
      </c>
      <c r="B51" s="21">
        <v>0.95</v>
      </c>
      <c r="C51" s="21">
        <f t="shared" si="1"/>
        <v>1.188581348961987</v>
      </c>
      <c r="D51" s="22">
        <f t="shared" si="2"/>
        <v>1.4065104328542346</v>
      </c>
      <c r="E51" s="21">
        <f t="shared" si="3"/>
        <v>47.80009908799776</v>
      </c>
    </row>
    <row r="52" spans="1:5" ht="15.75">
      <c r="A52" s="21">
        <v>58.1</v>
      </c>
      <c r="B52" s="21">
        <v>1</v>
      </c>
      <c r="C52" s="21">
        <f t="shared" si="1"/>
        <v>1.2617024717163554</v>
      </c>
      <c r="D52" s="22">
        <f t="shared" si="2"/>
        <v>1.4230683171746095</v>
      </c>
      <c r="E52" s="21">
        <f t="shared" si="3"/>
        <v>49.2055129924903</v>
      </c>
    </row>
    <row r="53" spans="1:5" ht="15.75">
      <c r="A53" s="21">
        <v>59.1</v>
      </c>
      <c r="B53" s="21">
        <v>1.23</v>
      </c>
      <c r="C53" s="21">
        <f t="shared" si="1"/>
        <v>1.5583910291465473</v>
      </c>
      <c r="D53" s="22">
        <f t="shared" si="2"/>
        <v>1.431347259334797</v>
      </c>
      <c r="E53" s="21">
        <f t="shared" si="3"/>
        <v>49.90415547318694</v>
      </c>
    </row>
    <row r="54" spans="1:5" ht="15.75">
      <c r="A54" s="21">
        <v>62.1</v>
      </c>
      <c r="B54" s="21">
        <v>1.32</v>
      </c>
      <c r="C54" s="21">
        <f t="shared" si="1"/>
        <v>1.6933367761445084</v>
      </c>
      <c r="D54" s="22">
        <f t="shared" si="2"/>
        <v>1.4561840858153592</v>
      </c>
      <c r="E54" s="21">
        <f t="shared" si="3"/>
        <v>51.96433455989919</v>
      </c>
    </row>
    <row r="55" spans="1:5" ht="15.75">
      <c r="A55" s="21">
        <v>63.6</v>
      </c>
      <c r="B55" s="21">
        <v>1.2</v>
      </c>
      <c r="C55" s="21">
        <f t="shared" si="1"/>
        <v>1.5489048579082751</v>
      </c>
      <c r="D55" s="22">
        <f t="shared" si="2"/>
        <v>1.46860249905564</v>
      </c>
      <c r="E55" s="21">
        <f t="shared" si="3"/>
        <v>52.98571372884692</v>
      </c>
    </row>
    <row r="56" spans="1:5" ht="15.75">
      <c r="A56" s="21">
        <v>67.1</v>
      </c>
      <c r="B56" s="21">
        <v>1.05</v>
      </c>
      <c r="C56" s="21">
        <f t="shared" si="1"/>
        <v>1.3747034859036475</v>
      </c>
      <c r="D56" s="22">
        <f t="shared" si="2"/>
        <v>1.497578796616296</v>
      </c>
      <c r="E56" s="21">
        <f t="shared" si="3"/>
        <v>55.32281946772895</v>
      </c>
    </row>
    <row r="57" spans="1:5" ht="15.75">
      <c r="A57" s="21">
        <v>68.8</v>
      </c>
      <c r="B57" s="21">
        <v>1.12</v>
      </c>
      <c r="C57" s="21">
        <f t="shared" si="1"/>
        <v>1.4764075125517435</v>
      </c>
      <c r="D57" s="22">
        <f t="shared" si="2"/>
        <v>1.5116529982886147</v>
      </c>
      <c r="E57" s="21">
        <f t="shared" si="3"/>
        <v>56.44741618531203</v>
      </c>
    </row>
    <row r="58" spans="1:5" ht="15.75">
      <c r="A58" s="21">
        <v>70.6</v>
      </c>
      <c r="B58" s="21">
        <v>1.14</v>
      </c>
      <c r="C58" s="21">
        <f t="shared" si="1"/>
        <v>1.5136108115207731</v>
      </c>
      <c r="D58" s="22">
        <f t="shared" si="2"/>
        <v>1.526555094176952</v>
      </c>
      <c r="E58" s="21">
        <f t="shared" si="3"/>
        <v>57.62654165996152</v>
      </c>
    </row>
    <row r="59" spans="1:5" ht="15.75">
      <c r="A59" s="21">
        <v>71.71</v>
      </c>
      <c r="B59" s="21">
        <v>1.13</v>
      </c>
      <c r="C59" s="21">
        <f t="shared" si="1"/>
        <v>1.5069588677831063</v>
      </c>
      <c r="D59" s="22">
        <f t="shared" si="2"/>
        <v>1.53574471997476</v>
      </c>
      <c r="E59" s="21">
        <f t="shared" si="3"/>
        <v>58.34931803390096</v>
      </c>
    </row>
    <row r="60" spans="1:5" ht="15.75">
      <c r="A60" s="21">
        <v>73.11</v>
      </c>
      <c r="B60" s="21">
        <v>1.21</v>
      </c>
      <c r="C60" s="21">
        <f t="shared" si="1"/>
        <v>1.6225941068289633</v>
      </c>
      <c r="D60" s="22">
        <f t="shared" si="2"/>
        <v>1.5473352389990223</v>
      </c>
      <c r="E60" s="21">
        <f t="shared" si="3"/>
        <v>59.25409934095997</v>
      </c>
    </row>
    <row r="61" spans="1:5" ht="15.75">
      <c r="A61" s="21">
        <v>75.4</v>
      </c>
      <c r="B61" s="21">
        <v>1.14</v>
      </c>
      <c r="C61" s="21">
        <f t="shared" si="1"/>
        <v>1.5425144891261982</v>
      </c>
      <c r="D61" s="22">
        <f t="shared" si="2"/>
        <v>1.5662940165458514</v>
      </c>
      <c r="E61" s="21">
        <f t="shared" si="3"/>
        <v>60.71614923440855</v>
      </c>
    </row>
    <row r="62" spans="1:5" ht="15.75">
      <c r="A62" s="21">
        <v>76.26</v>
      </c>
      <c r="B62" s="21">
        <v>1.05</v>
      </c>
      <c r="C62" s="21">
        <f t="shared" si="1"/>
        <v>1.425506770115815</v>
      </c>
      <c r="D62" s="22">
        <f t="shared" si="2"/>
        <v>1.5734139068036126</v>
      </c>
      <c r="E62" s="21">
        <f t="shared" si="3"/>
        <v>61.26273141236011</v>
      </c>
    </row>
    <row r="63" spans="1:5" ht="15.75">
      <c r="A63" s="21">
        <v>77.98</v>
      </c>
      <c r="B63" s="21">
        <v>1.03</v>
      </c>
      <c r="C63" s="21">
        <f t="shared" si="1"/>
        <v>1.4077120371177965</v>
      </c>
      <c r="D63" s="22">
        <f t="shared" si="2"/>
        <v>1.587653687319135</v>
      </c>
      <c r="E63" s="21">
        <f t="shared" si="3"/>
        <v>62.34609109825253</v>
      </c>
    </row>
    <row r="64" ht="15.75">
      <c r="E64" s="21"/>
    </row>
    <row r="65" ht="15.75">
      <c r="E65" s="21"/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D36" sqref="D36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2" sqref="A2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