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51B" sheetId="1" r:id="rId1"/>
    <sheet name="1053B" sheetId="2" r:id="rId2"/>
    <sheet name="Tabelle3" sheetId="3" r:id="rId3"/>
    <sheet name="Tabelle4" sheetId="4" r:id="rId4"/>
    <sheet name="Tabelle5" sheetId="5" r:id="rId5"/>
    <sheet name="Tabelle 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<sst xmlns="http://schemas.openxmlformats.org/spreadsheetml/2006/main" count="43" uniqueCount="22">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</sst>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4">
    <font>
      <sz val="12"/>
      <name val="Times New Roma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3.717</v>
      </c>
      <c r="C3" s="21">
        <v>0</v>
      </c>
      <c r="F3" s="25">
        <f>1000*1/SLOPE(C3:C12,B3:B12)</f>
        <v>20.568604679918792</v>
      </c>
      <c r="G3" s="21">
        <f>INTERCEPT(B4:B12,A4:A12)</f>
        <v>2.8754774922918784</v>
      </c>
    </row>
    <row r="4" spans="1:9" ht="15.75">
      <c r="A4" s="23">
        <v>33.3</v>
      </c>
      <c r="B4" s="23">
        <v>3.419</v>
      </c>
      <c r="C4" s="21">
        <f>A4/$G$18</f>
        <v>30.38928044549328</v>
      </c>
      <c r="E4" s="26"/>
      <c r="F4" s="26" t="s">
        <v>7</v>
      </c>
      <c r="I4" s="27">
        <f>SLOPE(E4:E12,A4:A12)*1000</f>
        <v>1055.7140180387769</v>
      </c>
    </row>
    <row r="5" spans="1:9" ht="15.75">
      <c r="A5" s="23">
        <v>61.8</v>
      </c>
      <c r="B5" s="23">
        <v>3.471</v>
      </c>
      <c r="C5" s="21">
        <f>A5/$G$18</f>
        <v>56.39812407001455</v>
      </c>
      <c r="E5" s="26">
        <f>1000*1/SLOPE(C4:C5,B4:B5)</f>
        <v>1.9993199524974221</v>
      </c>
      <c r="F5" s="28">
        <f>CORREL(C3:C11,B3:B11)</f>
        <v>0.46917424970874805</v>
      </c>
      <c r="I5" s="27"/>
    </row>
    <row r="6" spans="1:5" ht="15.75">
      <c r="A6" s="23">
        <v>87.3</v>
      </c>
      <c r="B6" s="23">
        <v>4.144</v>
      </c>
      <c r="C6" s="21">
        <f>A6/$G$18</f>
        <v>79.66919468142834</v>
      </c>
      <c r="E6" s="26">
        <f>1000*1/SLOPE(C5:C6,B5:B6)</f>
        <v>28.920027412486238</v>
      </c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4.131895708391836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0.4691742497087479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4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21"/>
      <c r="D16" s="22">
        <f>$G$18</f>
        <v>1.095781127813389</v>
      </c>
      <c r="E16" s="21">
        <v>0</v>
      </c>
    </row>
    <row r="17" spans="1:7" ht="15.75">
      <c r="A17" s="21">
        <v>5.52</v>
      </c>
      <c r="B17" s="21">
        <v>1.165</v>
      </c>
      <c r="C17" s="21">
        <f>B17*(1+($I$28+$I$29*A17)/(1282900)+($I$30+A17*$I$31-$I$32)/400)</f>
        <v>1.131561723352869</v>
      </c>
      <c r="D17" s="22">
        <f>$G$18</f>
        <v>1.095781127813389</v>
      </c>
      <c r="E17" s="21">
        <f>E16+(A17-A16)/D17</f>
        <v>5.037502344117805</v>
      </c>
      <c r="G17" s="23" t="s">
        <v>14</v>
      </c>
    </row>
    <row r="18" spans="1:7" ht="15.75">
      <c r="A18" s="21">
        <v>5.57</v>
      </c>
      <c r="B18" s="21">
        <v>1.0282</v>
      </c>
      <c r="C18" s="21">
        <f aca="true" t="shared" si="0" ref="C18:C64">B18*(1+($I$28+$I$29*A18)/(1282900)+($I$30+A18*$I$31-$I$32)/400)</f>
        <v>0.998688812584145</v>
      </c>
      <c r="D18" s="22">
        <f aca="true" t="shared" si="1" ref="D18:D64">$G$18</f>
        <v>1.095781127813389</v>
      </c>
      <c r="E18" s="21">
        <f aca="true" t="shared" si="2" ref="E18:E64">E17+(A18-A17)/D18</f>
        <v>5.0831318943362644</v>
      </c>
      <c r="G18" s="21">
        <f>AVERAGE(C16:C990)</f>
        <v>1.095781127813389</v>
      </c>
    </row>
    <row r="19" spans="1:5" ht="15.75">
      <c r="A19" s="21">
        <v>8.5</v>
      </c>
      <c r="B19" s="21">
        <v>1.114</v>
      </c>
      <c r="C19" s="21">
        <f t="shared" si="0"/>
        <v>1.0820644945511286</v>
      </c>
      <c r="D19" s="22">
        <f t="shared" si="1"/>
        <v>1.095781127813389</v>
      </c>
      <c r="E19" s="21">
        <f t="shared" si="2"/>
        <v>7.7570235371379255</v>
      </c>
    </row>
    <row r="20" spans="1:7" ht="15.75">
      <c r="A20" s="21">
        <v>8.55</v>
      </c>
      <c r="B20" s="21">
        <v>1.1355</v>
      </c>
      <c r="C20" s="21">
        <f t="shared" si="0"/>
        <v>1.1029488111597616</v>
      </c>
      <c r="D20" s="22">
        <f t="shared" si="1"/>
        <v>1.095781127813389</v>
      </c>
      <c r="E20" s="21">
        <f t="shared" si="2"/>
        <v>7.802653087356385</v>
      </c>
      <c r="G20" s="36"/>
    </row>
    <row r="21" spans="1:5" ht="15.75">
      <c r="A21" s="21">
        <v>11.5</v>
      </c>
      <c r="B21" s="21">
        <v>1.177</v>
      </c>
      <c r="C21" s="21">
        <f t="shared" si="0"/>
        <v>1.1432998756691664</v>
      </c>
      <c r="D21" s="22">
        <f t="shared" si="1"/>
        <v>1.095781127813389</v>
      </c>
      <c r="E21" s="21">
        <f t="shared" si="2"/>
        <v>10.494796550245429</v>
      </c>
    </row>
    <row r="22" spans="1:5" ht="15.75">
      <c r="A22" s="21">
        <v>11.55</v>
      </c>
      <c r="B22" s="21">
        <v>1.1131</v>
      </c>
      <c r="C22" s="21">
        <f t="shared" si="0"/>
        <v>1.0812301275922402</v>
      </c>
      <c r="D22" s="22">
        <f t="shared" si="1"/>
        <v>1.095781127813389</v>
      </c>
      <c r="E22" s="21">
        <f t="shared" si="2"/>
        <v>10.540426100463888</v>
      </c>
    </row>
    <row r="23" spans="1:5" ht="15.75">
      <c r="A23" s="21">
        <v>15.99</v>
      </c>
      <c r="B23" s="21">
        <v>1.378</v>
      </c>
      <c r="C23" s="21">
        <f t="shared" si="0"/>
        <v>1.3386173926910465</v>
      </c>
      <c r="D23" s="22">
        <f t="shared" si="1"/>
        <v>1.095781127813389</v>
      </c>
      <c r="E23" s="21">
        <f t="shared" si="2"/>
        <v>14.592330159862993</v>
      </c>
    </row>
    <row r="24" spans="1:5" ht="15.75">
      <c r="A24" s="21">
        <v>16.05</v>
      </c>
      <c r="B24" s="21">
        <v>0.9705</v>
      </c>
      <c r="C24" s="21">
        <f t="shared" si="0"/>
        <v>0.9427642387941939</v>
      </c>
      <c r="D24" s="22">
        <f t="shared" si="1"/>
        <v>1.095781127813389</v>
      </c>
      <c r="E24" s="21">
        <f t="shared" si="2"/>
        <v>14.647085620125143</v>
      </c>
    </row>
    <row r="25" spans="1:5" ht="15.75">
      <c r="A25" s="21">
        <v>18.99</v>
      </c>
      <c r="B25" s="21">
        <v>1.102</v>
      </c>
      <c r="C25" s="21">
        <f t="shared" si="0"/>
        <v>1.07054413464049</v>
      </c>
      <c r="D25" s="22">
        <f t="shared" si="1"/>
        <v>1.095781127813389</v>
      </c>
      <c r="E25" s="21">
        <f t="shared" si="2"/>
        <v>17.330103172970492</v>
      </c>
    </row>
    <row r="26" spans="1:7" ht="15.75">
      <c r="A26" s="21">
        <v>19.05</v>
      </c>
      <c r="B26" s="21">
        <v>1.1703</v>
      </c>
      <c r="C26" s="21">
        <f t="shared" si="0"/>
        <v>1.136895379906902</v>
      </c>
      <c r="D26" s="22">
        <f t="shared" si="1"/>
        <v>1.095781127813389</v>
      </c>
      <c r="E26" s="21">
        <f t="shared" si="2"/>
        <v>17.384858633232646</v>
      </c>
      <c r="G26" s="37" t="s">
        <v>15</v>
      </c>
    </row>
    <row r="27" spans="1:5" ht="15.75">
      <c r="A27" s="21">
        <v>21.99</v>
      </c>
      <c r="B27" s="21">
        <v>1.126</v>
      </c>
      <c r="C27" s="21">
        <f t="shared" si="0"/>
        <v>1.093898703855793</v>
      </c>
      <c r="D27" s="22">
        <f t="shared" si="1"/>
        <v>1.095781127813389</v>
      </c>
      <c r="E27" s="21">
        <f t="shared" si="2"/>
        <v>20.067876186077996</v>
      </c>
    </row>
    <row r="28" spans="1:9" ht="15.75">
      <c r="A28" s="21">
        <v>22.05</v>
      </c>
      <c r="B28" s="21">
        <v>1.1073</v>
      </c>
      <c r="C28" s="21">
        <f t="shared" si="0"/>
        <v>1.0757326043530564</v>
      </c>
      <c r="D28" s="22">
        <f t="shared" si="1"/>
        <v>1.095781127813389</v>
      </c>
      <c r="E28" s="21">
        <f t="shared" si="2"/>
        <v>20.12263164634015</v>
      </c>
      <c r="G28" s="23" t="s">
        <v>16</v>
      </c>
      <c r="I28" s="21">
        <v>1981</v>
      </c>
    </row>
    <row r="29" spans="1:9" ht="15.75">
      <c r="A29" s="21">
        <v>24.49</v>
      </c>
      <c r="B29" s="21">
        <v>1.086</v>
      </c>
      <c r="C29" s="21">
        <f t="shared" si="0"/>
        <v>1.0550709241961393</v>
      </c>
      <c r="D29" s="22">
        <f t="shared" si="1"/>
        <v>1.095781127813389</v>
      </c>
      <c r="E29" s="21">
        <f t="shared" si="2"/>
        <v>22.349353697000915</v>
      </c>
      <c r="G29" s="23" t="s">
        <v>17</v>
      </c>
      <c r="I29" s="21">
        <v>1.8</v>
      </c>
    </row>
    <row r="30" spans="1:9" ht="15.75">
      <c r="A30" s="21">
        <v>24.55</v>
      </c>
      <c r="B30" s="21">
        <v>0.9335</v>
      </c>
      <c r="C30" s="21">
        <f t="shared" si="0"/>
        <v>0.9069147526769005</v>
      </c>
      <c r="D30" s="22">
        <f t="shared" si="1"/>
        <v>1.095781127813389</v>
      </c>
      <c r="E30" s="21">
        <f t="shared" si="2"/>
        <v>22.40410915726307</v>
      </c>
      <c r="G30" s="23" t="s">
        <v>18</v>
      </c>
      <c r="I30" s="21">
        <f>G3</f>
        <v>2.8754774922918784</v>
      </c>
    </row>
    <row r="31" spans="1:9" ht="15.75">
      <c r="A31" s="21">
        <v>27.49</v>
      </c>
      <c r="B31" s="21">
        <v>1.173</v>
      </c>
      <c r="C31" s="21">
        <f t="shared" si="0"/>
        <v>1.1396344683143245</v>
      </c>
      <c r="D31" s="22">
        <f t="shared" si="1"/>
        <v>1.095781127813389</v>
      </c>
      <c r="E31" s="21">
        <f t="shared" si="2"/>
        <v>25.087126710108418</v>
      </c>
      <c r="G31" s="23" t="s">
        <v>19</v>
      </c>
      <c r="I31" s="21">
        <f>F9/1000</f>
        <v>0.004131895708391836</v>
      </c>
    </row>
    <row r="32" spans="1:9" ht="15.75">
      <c r="A32" s="21">
        <v>27.55</v>
      </c>
      <c r="B32" s="21">
        <v>0.9538</v>
      </c>
      <c r="C32" s="21">
        <f t="shared" si="0"/>
        <v>0.9266701990481765</v>
      </c>
      <c r="D32" s="22">
        <f t="shared" si="1"/>
        <v>1.095781127813389</v>
      </c>
      <c r="E32" s="21">
        <f t="shared" si="2"/>
        <v>25.14188217037057</v>
      </c>
      <c r="G32" s="23" t="s">
        <v>20</v>
      </c>
      <c r="I32" s="21">
        <v>15</v>
      </c>
    </row>
    <row r="33" spans="1:5" ht="15.75">
      <c r="A33" s="21">
        <v>30.49</v>
      </c>
      <c r="B33" s="21">
        <v>1.508</v>
      </c>
      <c r="C33" s="21">
        <f t="shared" si="0"/>
        <v>1.4651586020119154</v>
      </c>
      <c r="D33" s="22">
        <f t="shared" si="1"/>
        <v>1.095781127813389</v>
      </c>
      <c r="E33" s="21">
        <f t="shared" si="2"/>
        <v>27.82489972321592</v>
      </c>
    </row>
    <row r="34" spans="1:5" ht="15.75">
      <c r="A34" s="21">
        <v>30.55</v>
      </c>
      <c r="B34" s="21">
        <v>1.1741</v>
      </c>
      <c r="C34" s="21">
        <f t="shared" si="0"/>
        <v>1.1407453322471965</v>
      </c>
      <c r="D34" s="22">
        <f t="shared" si="1"/>
        <v>1.095781127813389</v>
      </c>
      <c r="E34" s="21">
        <f t="shared" si="2"/>
        <v>27.879655183478075</v>
      </c>
    </row>
    <row r="35" spans="1:5" ht="15.75">
      <c r="A35" s="21">
        <v>33.99</v>
      </c>
      <c r="B35" s="21">
        <v>1.088</v>
      </c>
      <c r="C35" s="21">
        <f t="shared" si="0"/>
        <v>1.0571352349008771</v>
      </c>
      <c r="D35" s="22">
        <f t="shared" si="1"/>
        <v>1.095781127813389</v>
      </c>
      <c r="E35" s="21">
        <f t="shared" si="2"/>
        <v>31.018968238508013</v>
      </c>
    </row>
    <row r="36" spans="1:5" ht="15.75">
      <c r="A36" s="21">
        <v>36.99</v>
      </c>
      <c r="B36" s="21">
        <v>1.095</v>
      </c>
      <c r="C36" s="21">
        <f t="shared" si="0"/>
        <v>1.063975198731241</v>
      </c>
      <c r="D36" s="22">
        <f t="shared" si="1"/>
        <v>1.095781127813389</v>
      </c>
      <c r="E36" s="21">
        <f t="shared" si="2"/>
        <v>33.756741251615516</v>
      </c>
    </row>
    <row r="37" spans="1:5" ht="15.75">
      <c r="A37" s="21">
        <v>39.99</v>
      </c>
      <c r="B37" s="21">
        <v>1.151</v>
      </c>
      <c r="C37" s="21">
        <f t="shared" si="0"/>
        <v>1.1184290556224403</v>
      </c>
      <c r="D37" s="22">
        <f t="shared" si="1"/>
        <v>1.095781127813389</v>
      </c>
      <c r="E37" s="21">
        <f t="shared" si="2"/>
        <v>36.494514264723016</v>
      </c>
    </row>
    <row r="38" spans="1:5" ht="15.75">
      <c r="A38" s="21">
        <v>43.49</v>
      </c>
      <c r="B38" s="21">
        <v>1.031</v>
      </c>
      <c r="C38" s="21">
        <f t="shared" si="0"/>
        <v>1.0018671478783814</v>
      </c>
      <c r="D38" s="22">
        <f t="shared" si="1"/>
        <v>1.095781127813389</v>
      </c>
      <c r="E38" s="21">
        <f t="shared" si="2"/>
        <v>39.6885827800151</v>
      </c>
    </row>
    <row r="39" spans="1:5" ht="15.75">
      <c r="A39" s="21">
        <v>46.49</v>
      </c>
      <c r="B39" s="21">
        <v>1.073</v>
      </c>
      <c r="C39" s="21">
        <f t="shared" si="0"/>
        <v>1.0427181264749985</v>
      </c>
      <c r="D39" s="22">
        <f t="shared" si="1"/>
        <v>1.095781127813389</v>
      </c>
      <c r="E39" s="21">
        <f t="shared" si="2"/>
        <v>42.4263557931226</v>
      </c>
    </row>
    <row r="40" spans="1:5" ht="15.75">
      <c r="A40" s="21">
        <v>49.49</v>
      </c>
      <c r="B40" s="21">
        <v>1.048</v>
      </c>
      <c r="C40" s="21">
        <f t="shared" si="0"/>
        <v>1.0184605566846268</v>
      </c>
      <c r="D40" s="22">
        <f t="shared" si="1"/>
        <v>1.095781127813389</v>
      </c>
      <c r="E40" s="21">
        <f t="shared" si="2"/>
        <v>45.1641288062301</v>
      </c>
    </row>
    <row r="41" spans="1:5" ht="15.75">
      <c r="A41" s="21">
        <v>52.99</v>
      </c>
      <c r="B41" s="21">
        <v>1.063</v>
      </c>
      <c r="C41" s="21">
        <f t="shared" si="0"/>
        <v>1.0330814112301636</v>
      </c>
      <c r="D41" s="22">
        <f t="shared" si="1"/>
        <v>1.095781127813389</v>
      </c>
      <c r="E41" s="21">
        <f t="shared" si="2"/>
        <v>48.35819732152219</v>
      </c>
    </row>
    <row r="42" spans="1:5" ht="15.75">
      <c r="A42" s="21">
        <v>55.99</v>
      </c>
      <c r="B42" s="21">
        <v>0.402</v>
      </c>
      <c r="C42" s="21">
        <f t="shared" si="0"/>
        <v>0.39069968816499095</v>
      </c>
      <c r="D42" s="22">
        <f t="shared" si="1"/>
        <v>1.095781127813389</v>
      </c>
      <c r="E42" s="21">
        <f t="shared" si="2"/>
        <v>51.09597033462969</v>
      </c>
    </row>
    <row r="43" spans="1:5" ht="15.75">
      <c r="A43" s="21">
        <v>58.99</v>
      </c>
      <c r="B43" s="21">
        <v>1.129</v>
      </c>
      <c r="C43" s="21">
        <f t="shared" si="0"/>
        <v>1.0973032911142138</v>
      </c>
      <c r="D43" s="22">
        <f t="shared" si="1"/>
        <v>1.095781127813389</v>
      </c>
      <c r="E43" s="21">
        <f t="shared" si="2"/>
        <v>53.83374334773719</v>
      </c>
    </row>
    <row r="44" spans="1:5" ht="15.75">
      <c r="A44" s="21">
        <v>62.49</v>
      </c>
      <c r="B44" s="21">
        <v>1.153</v>
      </c>
      <c r="C44" s="21">
        <f t="shared" si="0"/>
        <v>1.1206768381504</v>
      </c>
      <c r="D44" s="22">
        <f t="shared" si="1"/>
        <v>1.095781127813389</v>
      </c>
      <c r="E44" s="21">
        <f t="shared" si="2"/>
        <v>57.02781186302928</v>
      </c>
    </row>
    <row r="45" spans="1:5" ht="15.75">
      <c r="A45" s="21">
        <v>65.49</v>
      </c>
      <c r="B45" s="21">
        <v>1.143</v>
      </c>
      <c r="C45" s="21">
        <f t="shared" si="0"/>
        <v>1.110997409609166</v>
      </c>
      <c r="D45" s="22">
        <f t="shared" si="1"/>
        <v>1.095781127813389</v>
      </c>
      <c r="E45" s="21">
        <f t="shared" si="2"/>
        <v>59.76558487613677</v>
      </c>
    </row>
    <row r="46" spans="1:5" ht="15.75">
      <c r="A46" s="21">
        <v>68.49</v>
      </c>
      <c r="B46" s="21">
        <v>1.395</v>
      </c>
      <c r="C46" s="21">
        <f t="shared" si="0"/>
        <v>1.3559908222008221</v>
      </c>
      <c r="D46" s="22">
        <f t="shared" si="1"/>
        <v>1.095781127813389</v>
      </c>
      <c r="E46" s="21">
        <f t="shared" si="2"/>
        <v>62.50335788924427</v>
      </c>
    </row>
    <row r="47" spans="1:5" ht="15.75">
      <c r="A47" s="21">
        <v>71.99</v>
      </c>
      <c r="B47" s="21">
        <v>1.105</v>
      </c>
      <c r="C47" s="21">
        <f t="shared" si="0"/>
        <v>1.0741456336564892</v>
      </c>
      <c r="D47" s="22">
        <f t="shared" si="1"/>
        <v>1.095781127813389</v>
      </c>
      <c r="E47" s="21">
        <f t="shared" si="2"/>
        <v>65.69742640453636</v>
      </c>
    </row>
    <row r="48" spans="1:5" ht="15.75">
      <c r="A48" s="21">
        <v>74.99</v>
      </c>
      <c r="B48" s="21">
        <v>1.104</v>
      </c>
      <c r="C48" s="21">
        <f t="shared" si="0"/>
        <v>1.073212415228138</v>
      </c>
      <c r="D48" s="22">
        <f t="shared" si="1"/>
        <v>1.095781127813389</v>
      </c>
      <c r="E48" s="21">
        <f t="shared" si="2"/>
        <v>68.43519941764386</v>
      </c>
    </row>
    <row r="49" spans="1:5" ht="15.75">
      <c r="A49" s="21">
        <v>77.99</v>
      </c>
      <c r="B49" s="21">
        <v>0.967</v>
      </c>
      <c r="C49" s="21">
        <f t="shared" si="0"/>
        <v>0.9400670129026537</v>
      </c>
      <c r="D49" s="22">
        <f t="shared" si="1"/>
        <v>1.095781127813389</v>
      </c>
      <c r="E49" s="21">
        <f t="shared" si="2"/>
        <v>71.17297243075136</v>
      </c>
    </row>
    <row r="50" spans="1:5" ht="15.75">
      <c r="A50" s="21">
        <v>87.99</v>
      </c>
      <c r="B50" s="21">
        <v>1.071</v>
      </c>
      <c r="C50" s="21">
        <f t="shared" si="0"/>
        <v>1.0412960522144143</v>
      </c>
      <c r="D50" s="22">
        <f t="shared" si="1"/>
        <v>1.095781127813389</v>
      </c>
      <c r="E50" s="21">
        <f t="shared" si="2"/>
        <v>80.29888247444303</v>
      </c>
    </row>
    <row r="51" spans="1:5" ht="15.75">
      <c r="A51" s="21">
        <v>90.99</v>
      </c>
      <c r="B51" s="21">
        <v>1.164</v>
      </c>
      <c r="C51" s="21">
        <f t="shared" si="0"/>
        <v>1.1317576887869139</v>
      </c>
      <c r="D51" s="22">
        <f t="shared" si="1"/>
        <v>1.095781127813389</v>
      </c>
      <c r="E51" s="21">
        <f t="shared" si="2"/>
        <v>83.03665548755053</v>
      </c>
    </row>
    <row r="52" spans="1:5" ht="15.75">
      <c r="A52" s="21">
        <v>93.99</v>
      </c>
      <c r="B52" s="21">
        <v>1.121</v>
      </c>
      <c r="C52" s="21">
        <f t="shared" si="0"/>
        <v>1.0899882281718551</v>
      </c>
      <c r="D52" s="22">
        <f t="shared" si="1"/>
        <v>1.095781127813389</v>
      </c>
      <c r="E52" s="21">
        <f t="shared" si="2"/>
        <v>85.77442850065803</v>
      </c>
    </row>
    <row r="53" spans="1:5" ht="15.75">
      <c r="A53" s="21">
        <v>97.49</v>
      </c>
      <c r="B53" s="21">
        <v>1.191</v>
      </c>
      <c r="C53" s="21">
        <f t="shared" si="0"/>
        <v>1.1581006296767593</v>
      </c>
      <c r="D53" s="22">
        <f t="shared" si="1"/>
        <v>1.095781127813389</v>
      </c>
      <c r="E53" s="21">
        <f t="shared" si="2"/>
        <v>88.96849701595012</v>
      </c>
    </row>
    <row r="54" spans="1:5" ht="15.75">
      <c r="A54" s="21">
        <v>100.49</v>
      </c>
      <c r="B54" s="21">
        <v>1.179</v>
      </c>
      <c r="C54" s="21">
        <f t="shared" si="0"/>
        <v>1.1464736084290237</v>
      </c>
      <c r="D54" s="22">
        <f t="shared" si="1"/>
        <v>1.095781127813389</v>
      </c>
      <c r="E54" s="21">
        <f t="shared" si="2"/>
        <v>91.70627002905762</v>
      </c>
    </row>
    <row r="55" spans="1:5" ht="15.75">
      <c r="A55" s="21">
        <v>103.49</v>
      </c>
      <c r="B55" s="21">
        <v>1.092</v>
      </c>
      <c r="C55" s="21">
        <f t="shared" si="0"/>
        <v>1.0619122114151487</v>
      </c>
      <c r="D55" s="22">
        <f t="shared" si="1"/>
        <v>1.095781127813389</v>
      </c>
      <c r="E55" s="21">
        <f t="shared" si="2"/>
        <v>94.44404304216512</v>
      </c>
    </row>
    <row r="56" spans="1:5" ht="15.75">
      <c r="A56" s="21">
        <v>106.99</v>
      </c>
      <c r="B56" s="21">
        <v>1.203</v>
      </c>
      <c r="C56" s="21">
        <f t="shared" si="0"/>
        <v>1.1699032382991033</v>
      </c>
      <c r="D56" s="22">
        <f t="shared" si="1"/>
        <v>1.095781127813389</v>
      </c>
      <c r="E56" s="21">
        <f t="shared" si="2"/>
        <v>97.63811155745721</v>
      </c>
    </row>
    <row r="57" spans="1:5" ht="15.75">
      <c r="A57" s="21">
        <v>109.99</v>
      </c>
      <c r="B57" s="21">
        <v>1.19</v>
      </c>
      <c r="C57" s="21">
        <f t="shared" si="0"/>
        <v>1.1573027785488348</v>
      </c>
      <c r="D57" s="22">
        <f t="shared" si="1"/>
        <v>1.095781127813389</v>
      </c>
      <c r="E57" s="21">
        <f t="shared" si="2"/>
        <v>100.37588457056471</v>
      </c>
    </row>
    <row r="58" spans="1:5" ht="15.75">
      <c r="A58" s="21">
        <v>112.99</v>
      </c>
      <c r="B58" s="21">
        <v>1.198</v>
      </c>
      <c r="C58" s="21">
        <f t="shared" si="0"/>
        <v>1.1651251330160954</v>
      </c>
      <c r="D58" s="22">
        <f t="shared" si="1"/>
        <v>1.095781127813389</v>
      </c>
      <c r="E58" s="21">
        <f t="shared" si="2"/>
        <v>103.11365758367221</v>
      </c>
    </row>
    <row r="59" spans="1:5" ht="15.75">
      <c r="A59" s="21">
        <v>116.49</v>
      </c>
      <c r="B59" s="21">
        <v>1.133</v>
      </c>
      <c r="C59" s="21">
        <f t="shared" si="0"/>
        <v>1.1019553542621585</v>
      </c>
      <c r="D59" s="22">
        <f t="shared" si="1"/>
        <v>1.095781127813389</v>
      </c>
      <c r="E59" s="21">
        <f t="shared" si="2"/>
        <v>106.3077260989643</v>
      </c>
    </row>
    <row r="60" spans="1:5" ht="15.75">
      <c r="A60" s="21">
        <v>119.49</v>
      </c>
      <c r="B60" s="21">
        <v>1.186</v>
      </c>
      <c r="C60" s="21">
        <f t="shared" si="0"/>
        <v>1.1535448787507647</v>
      </c>
      <c r="D60" s="22">
        <f t="shared" si="1"/>
        <v>1.095781127813389</v>
      </c>
      <c r="E60" s="21">
        <f t="shared" si="2"/>
        <v>109.0454991120718</v>
      </c>
    </row>
    <row r="61" spans="1:5" ht="15.75">
      <c r="A61" s="21">
        <v>122.49</v>
      </c>
      <c r="B61" s="21">
        <v>1.191</v>
      </c>
      <c r="C61" s="21">
        <f t="shared" si="0"/>
        <v>1.158449974107547</v>
      </c>
      <c r="D61" s="22">
        <f t="shared" si="1"/>
        <v>1.095781127813389</v>
      </c>
      <c r="E61" s="21">
        <f t="shared" si="2"/>
        <v>111.7832721251793</v>
      </c>
    </row>
    <row r="62" spans="1:5" ht="15.75">
      <c r="A62" s="21">
        <v>125.99</v>
      </c>
      <c r="B62" s="21">
        <v>1.219</v>
      </c>
      <c r="C62" s="21">
        <f t="shared" si="0"/>
        <v>1.1857347922398473</v>
      </c>
      <c r="D62" s="22">
        <f t="shared" si="1"/>
        <v>1.095781127813389</v>
      </c>
      <c r="E62" s="21">
        <f t="shared" si="2"/>
        <v>114.97734064047138</v>
      </c>
    </row>
    <row r="63" spans="1:5" ht="15.75">
      <c r="A63" s="21">
        <v>128.99</v>
      </c>
      <c r="B63" s="21">
        <v>1.34</v>
      </c>
      <c r="C63" s="21">
        <f t="shared" si="0"/>
        <v>1.3034799974003353</v>
      </c>
      <c r="D63" s="22">
        <f t="shared" si="1"/>
        <v>1.095781127813389</v>
      </c>
      <c r="E63" s="21">
        <f t="shared" si="2"/>
        <v>117.7151136535789</v>
      </c>
    </row>
    <row r="64" spans="1:5" ht="15.75">
      <c r="A64" s="21">
        <v>131.99</v>
      </c>
      <c r="B64" s="21">
        <v>1.276</v>
      </c>
      <c r="C64" s="21">
        <f t="shared" si="0"/>
        <v>1.2412691495288246</v>
      </c>
      <c r="D64" s="22">
        <f t="shared" si="1"/>
        <v>1.095781127813389</v>
      </c>
      <c r="E64" s="21">
        <f t="shared" si="2"/>
        <v>120.4528866666864</v>
      </c>
    </row>
    <row r="65" ht="15.75">
      <c r="E65" s="21"/>
    </row>
    <row r="66" ht="15.75">
      <c r="E66" s="21"/>
    </row>
    <row r="67" ht="15.75">
      <c r="E67" s="21"/>
    </row>
    <row r="68" ht="15.75">
      <c r="E68" s="21"/>
    </row>
    <row r="69" ht="15.75">
      <c r="E69" s="21"/>
    </row>
    <row r="70" ht="15.75">
      <c r="E70" s="21"/>
    </row>
    <row r="71" ht="15.75">
      <c r="E71" s="21"/>
    </row>
    <row r="72" ht="15.75">
      <c r="E72" s="21"/>
    </row>
    <row r="73" ht="15.75">
      <c r="E73" s="21"/>
    </row>
    <row r="74" ht="15.75"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D24" sqref="D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7" sqref="B7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E24" sqref="E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3.965</v>
      </c>
      <c r="C3" s="21">
        <v>0</v>
      </c>
      <c r="F3" s="25">
        <f>1000*1/SLOPE(C3:C12,B3:B12)</f>
        <v>19.765695302946302</v>
      </c>
      <c r="G3" s="21">
        <f>INTERCEPT(B4:B12,A4:A12)</f>
        <v>3.855950877192983</v>
      </c>
    </row>
    <row r="4" spans="1:9" ht="15.75">
      <c r="A4" s="23">
        <v>22.9</v>
      </c>
      <c r="B4" s="23">
        <v>4.174</v>
      </c>
      <c r="C4" s="21">
        <f>LN($G$18+$G$20*A4)/$G$20-LN($G$18)/$G$20</f>
        <v>20.46110700239558</v>
      </c>
      <c r="E4" s="26">
        <f>1000*1/SLOPE(C3:C4,B3:B4)</f>
        <v>10.214501100823188</v>
      </c>
      <c r="F4" s="26" t="s">
        <v>7</v>
      </c>
      <c r="I4" s="27">
        <f>SLOPE(E4:E12,A4:A12)*1000</f>
        <v>5.041713148835425</v>
      </c>
    </row>
    <row r="5" spans="1:9" ht="15.75">
      <c r="A5" s="23">
        <v>51.4</v>
      </c>
      <c r="B5" s="23">
        <v>4.92</v>
      </c>
      <c r="C5" s="21">
        <f>LN($G$18+$G$20*A5)/$G$20-LN($G$18)/$G$20</f>
        <v>45.15978400766987</v>
      </c>
      <c r="E5" s="26">
        <f>1000*1/SLOPE(C4:C5,B4:B5)</f>
        <v>30.20404695525456</v>
      </c>
      <c r="F5" s="28">
        <f>CORREL(C3:C11,B3:B11)</f>
        <v>0.977868896722344</v>
      </c>
      <c r="I5" s="27"/>
    </row>
    <row r="6" spans="1:5" ht="15.75">
      <c r="A6" s="23">
        <v>79.9</v>
      </c>
      <c r="B6" s="23">
        <v>5.171</v>
      </c>
      <c r="C6" s="21">
        <f>LN($G$18+$G$20*A6)/$G$20-LN($G$18)/$G$20</f>
        <v>69.06026943201472</v>
      </c>
      <c r="E6" s="26">
        <f>1000*1/SLOPE(C5:C6,B5:B6)</f>
        <v>10.501878750306807</v>
      </c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16.325427000224657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0.977449952944512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21"/>
      <c r="D16" s="22">
        <f>G$18+G$20*A16</f>
        <v>1.1037871166719244</v>
      </c>
      <c r="E16" s="21">
        <v>0</v>
      </c>
    </row>
    <row r="17" spans="1:7" ht="15.75">
      <c r="A17" s="21">
        <v>0.7</v>
      </c>
      <c r="B17" s="21">
        <v>1.149</v>
      </c>
      <c r="C17" s="21">
        <f>B17*(1+($I$19+$I$20*A17)/(1282900)+($I$21+A17*$I$22-$I$23)/400)</f>
        <v>1.149</v>
      </c>
      <c r="D17" s="22">
        <f aca="true" t="shared" si="0" ref="D17:D50">G$18+G$20*A17</f>
        <v>1.1047335406117673</v>
      </c>
      <c r="E17" s="21">
        <f>E16+(A17-A16)/D17</f>
        <v>0.6336369579331877</v>
      </c>
      <c r="G17" s="23" t="s">
        <v>14</v>
      </c>
    </row>
    <row r="18" spans="1:7" ht="15.75">
      <c r="A18" s="21">
        <v>10.2</v>
      </c>
      <c r="B18" s="21">
        <v>1.173</v>
      </c>
      <c r="C18" s="21">
        <f>B18*(1+($I$19+$I$20*A18)/(1282900)+($I$21+A18*$I$22-$I$23)/400)</f>
        <v>1.173</v>
      </c>
      <c r="D18" s="22">
        <f t="shared" si="0"/>
        <v>1.1175778655096364</v>
      </c>
      <c r="E18" s="21">
        <f>E17+(A18-A17)/D18</f>
        <v>9.134163223875134</v>
      </c>
      <c r="G18" s="21">
        <f>INTERCEPT(C16:C1001,A16:A1001)</f>
        <v>1.1037871166719244</v>
      </c>
    </row>
    <row r="19" spans="1:7" ht="15.75">
      <c r="A19" s="21">
        <v>13.15</v>
      </c>
      <c r="B19" s="21">
        <v>1.061</v>
      </c>
      <c r="C19" s="21">
        <f>B19*(1+($I$19+$I$20*A19)/(1282900)+($I$21+A19*$I$22-$I$23)/400)</f>
        <v>1.061</v>
      </c>
      <c r="D19" s="22">
        <f t="shared" si="0"/>
        <v>1.1215663663989746</v>
      </c>
      <c r="E19" s="21">
        <f>E18+(A19-A18)/D19</f>
        <v>11.764413281632839</v>
      </c>
      <c r="G19" s="23" t="s">
        <v>21</v>
      </c>
    </row>
    <row r="20" spans="1:7" ht="15.75">
      <c r="A20" s="21">
        <v>16.2</v>
      </c>
      <c r="B20" s="21">
        <v>1.142</v>
      </c>
      <c r="C20" s="21">
        <f>B20*(1+($I$19+$I$20*A20)/(1282900)+($I$21+A20*$I$22-$I$23)/400)</f>
        <v>1.142</v>
      </c>
      <c r="D20" s="22">
        <f t="shared" si="0"/>
        <v>1.1256900707082904</v>
      </c>
      <c r="E20" s="21">
        <f>E19+(A20-A19)/D20</f>
        <v>14.473862426974346</v>
      </c>
      <c r="G20" s="36">
        <f>SLOPE(C16:C1001,A16:A1001)</f>
        <v>0.0013520341997756817</v>
      </c>
    </row>
    <row r="21" spans="1:5" ht="15.75">
      <c r="A21" s="21">
        <v>19.7</v>
      </c>
      <c r="B21" s="21">
        <v>1.123</v>
      </c>
      <c r="C21" s="21">
        <f aca="true" t="shared" si="1" ref="C21:C50">B21*(1+($I$22+$I$23*A21)/(1282900)+($I$24+A21*$I$25-$I$26)/400)</f>
        <v>1.123</v>
      </c>
      <c r="D21" s="22">
        <f t="shared" si="0"/>
        <v>1.1304221904075054</v>
      </c>
      <c r="E21" s="21">
        <f aca="true" t="shared" si="2" ref="E21:E50">E20+(A21-A20)/D21</f>
        <v>17.570050762359276</v>
      </c>
    </row>
    <row r="22" spans="1:5" ht="15.75">
      <c r="A22" s="21">
        <v>29.2</v>
      </c>
      <c r="B22" s="21">
        <v>1.12</v>
      </c>
      <c r="C22" s="21">
        <f t="shared" si="1"/>
        <v>1.12</v>
      </c>
      <c r="D22" s="22">
        <f t="shared" si="0"/>
        <v>1.1432665153053743</v>
      </c>
      <c r="E22" s="21">
        <f t="shared" si="2"/>
        <v>25.879574283620183</v>
      </c>
    </row>
    <row r="23" spans="1:5" ht="15.75">
      <c r="A23" s="21">
        <v>32.2</v>
      </c>
      <c r="B23" s="21">
        <v>1.096</v>
      </c>
      <c r="C23" s="21">
        <f t="shared" si="1"/>
        <v>1.096</v>
      </c>
      <c r="D23" s="22">
        <f t="shared" si="0"/>
        <v>1.1473226179047014</v>
      </c>
      <c r="E23" s="21">
        <f t="shared" si="2"/>
        <v>28.494357565308427</v>
      </c>
    </row>
    <row r="24" spans="1:5" ht="15.75">
      <c r="A24" s="21">
        <v>35.2</v>
      </c>
      <c r="B24" s="21">
        <v>1.172</v>
      </c>
      <c r="C24" s="21">
        <f t="shared" si="1"/>
        <v>1.172</v>
      </c>
      <c r="D24" s="22">
        <f t="shared" si="0"/>
        <v>1.1513787205040285</v>
      </c>
      <c r="E24" s="21">
        <f t="shared" si="2"/>
        <v>31.099929430217237</v>
      </c>
    </row>
    <row r="25" spans="1:5" ht="15.75">
      <c r="A25" s="21">
        <v>38.7</v>
      </c>
      <c r="B25" s="21">
        <v>1.158</v>
      </c>
      <c r="C25" s="21">
        <f t="shared" si="1"/>
        <v>1.158</v>
      </c>
      <c r="D25" s="22">
        <f t="shared" si="0"/>
        <v>1.1561108402032434</v>
      </c>
      <c r="E25" s="21">
        <f t="shared" si="2"/>
        <v>34.127320817175175</v>
      </c>
    </row>
    <row r="26" spans="1:7" ht="15.75">
      <c r="A26" s="21">
        <v>41.7</v>
      </c>
      <c r="B26" s="21">
        <v>1.163</v>
      </c>
      <c r="C26" s="21">
        <f t="shared" si="1"/>
        <v>1.163</v>
      </c>
      <c r="D26" s="22">
        <f t="shared" si="0"/>
        <v>1.1601669428025703</v>
      </c>
      <c r="E26" s="21">
        <f t="shared" si="2"/>
        <v>36.71315557019185</v>
      </c>
      <c r="G26" s="37" t="s">
        <v>15</v>
      </c>
    </row>
    <row r="27" spans="1:5" ht="15.75">
      <c r="A27" s="21">
        <v>44.7</v>
      </c>
      <c r="B27" s="21">
        <v>1.216</v>
      </c>
      <c r="C27" s="21">
        <f t="shared" si="1"/>
        <v>1.216</v>
      </c>
      <c r="D27" s="22">
        <f t="shared" si="0"/>
        <v>1.1642230454018974</v>
      </c>
      <c r="E27" s="21">
        <f t="shared" si="2"/>
        <v>39.28998138707334</v>
      </c>
    </row>
    <row r="28" spans="1:9" ht="15.75">
      <c r="A28" s="21">
        <v>48.2</v>
      </c>
      <c r="B28" s="21">
        <v>1.168</v>
      </c>
      <c r="C28" s="21">
        <f t="shared" si="1"/>
        <v>1.168</v>
      </c>
      <c r="D28" s="22">
        <f t="shared" si="0"/>
        <v>1.1689551651011123</v>
      </c>
      <c r="E28" s="21">
        <f t="shared" si="2"/>
        <v>42.28410819748635</v>
      </c>
      <c r="G28" s="23" t="s">
        <v>16</v>
      </c>
      <c r="I28" s="21">
        <v>1630</v>
      </c>
    </row>
    <row r="29" spans="1:9" ht="15.75">
      <c r="A29" s="21">
        <v>54.2</v>
      </c>
      <c r="B29" s="21">
        <v>1.19</v>
      </c>
      <c r="C29" s="21">
        <f t="shared" si="1"/>
        <v>1.19</v>
      </c>
      <c r="D29" s="22">
        <f t="shared" si="0"/>
        <v>1.1770673702997663</v>
      </c>
      <c r="E29" s="21">
        <f t="shared" si="2"/>
        <v>47.38152245889091</v>
      </c>
      <c r="G29" s="23" t="s">
        <v>17</v>
      </c>
      <c r="I29" s="21">
        <v>1.8</v>
      </c>
    </row>
    <row r="30" spans="1:9" ht="15.75">
      <c r="A30" s="21">
        <v>60.7</v>
      </c>
      <c r="B30" s="21">
        <v>1.149</v>
      </c>
      <c r="C30" s="21">
        <f t="shared" si="1"/>
        <v>1.149</v>
      </c>
      <c r="D30" s="22">
        <f t="shared" si="0"/>
        <v>1.1858555925983083</v>
      </c>
      <c r="E30" s="21">
        <f t="shared" si="2"/>
        <v>52.862796941695315</v>
      </c>
      <c r="G30" s="23" t="s">
        <v>18</v>
      </c>
      <c r="I30" s="21">
        <f>G3</f>
        <v>3.855950877192983</v>
      </c>
    </row>
    <row r="31" spans="1:9" ht="15.75">
      <c r="A31" s="21">
        <v>63.7</v>
      </c>
      <c r="B31" s="21">
        <v>1.207</v>
      </c>
      <c r="C31" s="21">
        <f t="shared" si="1"/>
        <v>1.207</v>
      </c>
      <c r="D31" s="22">
        <f t="shared" si="0"/>
        <v>1.1899116951976354</v>
      </c>
      <c r="E31" s="21">
        <f t="shared" si="2"/>
        <v>55.3839924321739</v>
      </c>
      <c r="G31" s="23" t="s">
        <v>19</v>
      </c>
      <c r="I31" s="21">
        <f>F9/1000</f>
        <v>0.016325427000224657</v>
      </c>
    </row>
    <row r="32" spans="1:9" ht="15.75">
      <c r="A32" s="21">
        <v>67.2</v>
      </c>
      <c r="B32" s="21">
        <v>1.165</v>
      </c>
      <c r="C32" s="21">
        <f t="shared" si="1"/>
        <v>1.165</v>
      </c>
      <c r="D32" s="22">
        <f t="shared" si="0"/>
        <v>1.1946438148968501</v>
      </c>
      <c r="E32" s="21">
        <f t="shared" si="2"/>
        <v>58.31373597276403</v>
      </c>
      <c r="G32" s="23" t="s">
        <v>20</v>
      </c>
      <c r="I32" s="21">
        <v>15</v>
      </c>
    </row>
    <row r="33" spans="1:5" ht="15.75">
      <c r="A33" s="21">
        <v>70.2</v>
      </c>
      <c r="B33" s="21">
        <v>1.192</v>
      </c>
      <c r="C33" s="21">
        <f t="shared" si="1"/>
        <v>1.192</v>
      </c>
      <c r="D33" s="22">
        <f t="shared" si="0"/>
        <v>1.1986999174961772</v>
      </c>
      <c r="E33" s="21">
        <f t="shared" si="2"/>
        <v>60.81644741556311</v>
      </c>
    </row>
    <row r="34" spans="1:5" ht="15.75">
      <c r="A34" s="21">
        <v>73.2</v>
      </c>
      <c r="B34" s="21">
        <v>1.188</v>
      </c>
      <c r="C34" s="21">
        <f t="shared" si="1"/>
        <v>1.188</v>
      </c>
      <c r="D34" s="22">
        <f t="shared" si="0"/>
        <v>1.2027560200955043</v>
      </c>
      <c r="E34" s="21">
        <f t="shared" si="2"/>
        <v>63.310718863700856</v>
      </c>
    </row>
    <row r="35" spans="1:5" ht="15.75">
      <c r="A35" s="21">
        <v>79.7</v>
      </c>
      <c r="B35" s="21">
        <v>1.146</v>
      </c>
      <c r="C35" s="21">
        <f t="shared" si="1"/>
        <v>1.146</v>
      </c>
      <c r="D35" s="22">
        <f t="shared" si="0"/>
        <v>1.2115442423940463</v>
      </c>
      <c r="E35" s="21">
        <f t="shared" si="2"/>
        <v>68.675772629427</v>
      </c>
    </row>
    <row r="36" spans="1:5" ht="15.75">
      <c r="A36" s="21">
        <v>82.7</v>
      </c>
      <c r="B36" s="21">
        <v>1.348</v>
      </c>
      <c r="C36" s="21">
        <f t="shared" si="1"/>
        <v>1.348</v>
      </c>
      <c r="D36" s="22">
        <f t="shared" si="0"/>
        <v>1.2156003449933732</v>
      </c>
      <c r="E36" s="21">
        <f t="shared" si="2"/>
        <v>71.14368900700615</v>
      </c>
    </row>
    <row r="37" spans="1:5" ht="15.75">
      <c r="A37" s="21">
        <v>86.5</v>
      </c>
      <c r="B37" s="21">
        <v>1.177</v>
      </c>
      <c r="C37" s="21">
        <f t="shared" si="1"/>
        <v>1.177</v>
      </c>
      <c r="D37" s="22">
        <f t="shared" si="0"/>
        <v>1.220738074952521</v>
      </c>
      <c r="E37" s="21">
        <f t="shared" si="2"/>
        <v>74.25655988239667</v>
      </c>
    </row>
    <row r="38" spans="1:5" ht="15.75">
      <c r="A38" s="21">
        <v>89.2</v>
      </c>
      <c r="B38" s="21">
        <v>1.175</v>
      </c>
      <c r="C38" s="21">
        <f t="shared" si="1"/>
        <v>1.175</v>
      </c>
      <c r="D38" s="22">
        <f t="shared" si="0"/>
        <v>1.2243885672919153</v>
      </c>
      <c r="E38" s="21">
        <f t="shared" si="2"/>
        <v>76.46174218491672</v>
      </c>
    </row>
    <row r="39" spans="1:5" ht="15.75">
      <c r="A39" s="21">
        <v>92.1</v>
      </c>
      <c r="B39" s="21">
        <v>1.252</v>
      </c>
      <c r="C39" s="21">
        <f t="shared" si="1"/>
        <v>1.252</v>
      </c>
      <c r="D39" s="22">
        <f t="shared" si="0"/>
        <v>1.2283094664712646</v>
      </c>
      <c r="E39" s="21">
        <f t="shared" si="2"/>
        <v>78.82271071862934</v>
      </c>
    </row>
    <row r="40" spans="1:5" ht="15.75">
      <c r="A40" s="21">
        <v>95.7</v>
      </c>
      <c r="B40" s="21">
        <v>1.125</v>
      </c>
      <c r="C40" s="21">
        <f t="shared" si="1"/>
        <v>1.125</v>
      </c>
      <c r="D40" s="22">
        <f t="shared" si="0"/>
        <v>1.233176789590457</v>
      </c>
      <c r="E40" s="21">
        <f t="shared" si="2"/>
        <v>81.74200017524942</v>
      </c>
    </row>
    <row r="41" spans="1:5" ht="15.75">
      <c r="A41" s="21">
        <v>98.7</v>
      </c>
      <c r="B41" s="21">
        <v>1.236</v>
      </c>
      <c r="C41" s="21">
        <f t="shared" si="1"/>
        <v>1.236</v>
      </c>
      <c r="D41" s="22">
        <f t="shared" si="0"/>
        <v>1.2372328921897842</v>
      </c>
      <c r="E41" s="21">
        <f t="shared" si="2"/>
        <v>84.16676597232606</v>
      </c>
    </row>
    <row r="42" spans="1:5" ht="15.75">
      <c r="A42" s="21">
        <v>101.7</v>
      </c>
      <c r="B42" s="21">
        <v>1.299</v>
      </c>
      <c r="C42" s="21">
        <f t="shared" si="1"/>
        <v>1.299</v>
      </c>
      <c r="D42" s="22">
        <f t="shared" si="0"/>
        <v>1.2412889947891113</v>
      </c>
      <c r="E42" s="21">
        <f t="shared" si="2"/>
        <v>86.58360847442984</v>
      </c>
    </row>
    <row r="43" spans="1:5" ht="15.75">
      <c r="A43" s="21">
        <v>105.2</v>
      </c>
      <c r="B43" s="21">
        <v>1.213</v>
      </c>
      <c r="C43" s="21">
        <f t="shared" si="1"/>
        <v>1.213</v>
      </c>
      <c r="D43" s="22">
        <f t="shared" si="0"/>
        <v>1.2460211144883262</v>
      </c>
      <c r="E43" s="21">
        <f t="shared" si="2"/>
        <v>89.39254963867107</v>
      </c>
    </row>
    <row r="44" spans="1:5" ht="15.75">
      <c r="A44" s="21">
        <v>108.2</v>
      </c>
      <c r="B44" s="21">
        <v>1.245</v>
      </c>
      <c r="C44" s="21">
        <f t="shared" si="1"/>
        <v>1.245</v>
      </c>
      <c r="D44" s="22">
        <f t="shared" si="0"/>
        <v>1.2500772170876533</v>
      </c>
      <c r="E44" s="21">
        <f t="shared" si="2"/>
        <v>91.79240139102058</v>
      </c>
    </row>
    <row r="45" spans="1:5" ht="15.75">
      <c r="A45" s="21">
        <v>111.2</v>
      </c>
      <c r="B45" s="21">
        <v>1.316</v>
      </c>
      <c r="C45" s="21">
        <f t="shared" si="1"/>
        <v>1.316</v>
      </c>
      <c r="D45" s="22">
        <f t="shared" si="0"/>
        <v>1.2541333196869802</v>
      </c>
      <c r="E45" s="21">
        <f t="shared" si="2"/>
        <v>94.18449157226922</v>
      </c>
    </row>
    <row r="46" spans="1:5" ht="15.75">
      <c r="A46" s="21">
        <v>114.7</v>
      </c>
      <c r="B46" s="21">
        <v>1.244</v>
      </c>
      <c r="C46" s="21">
        <f t="shared" si="1"/>
        <v>1.244</v>
      </c>
      <c r="D46" s="22">
        <f t="shared" si="0"/>
        <v>1.258865439386195</v>
      </c>
      <c r="E46" s="21">
        <f t="shared" si="2"/>
        <v>96.96477284022313</v>
      </c>
    </row>
    <row r="47" spans="1:5" ht="15.75">
      <c r="A47" s="21">
        <v>120.7</v>
      </c>
      <c r="B47" s="21">
        <v>1.254</v>
      </c>
      <c r="C47" s="21">
        <f t="shared" si="1"/>
        <v>1.254</v>
      </c>
      <c r="D47" s="22">
        <f t="shared" si="0"/>
        <v>1.2669776445848493</v>
      </c>
      <c r="E47" s="21">
        <f t="shared" si="2"/>
        <v>101.70045229411438</v>
      </c>
    </row>
    <row r="48" spans="1:5" ht="15.75">
      <c r="A48" s="21">
        <v>124.2</v>
      </c>
      <c r="B48" s="21">
        <v>1.281</v>
      </c>
      <c r="C48" s="21">
        <f t="shared" si="1"/>
        <v>1.281</v>
      </c>
      <c r="D48" s="22">
        <f t="shared" si="0"/>
        <v>1.271709764284064</v>
      </c>
      <c r="E48" s="21">
        <f t="shared" si="2"/>
        <v>104.45265259822261</v>
      </c>
    </row>
    <row r="49" spans="1:5" ht="15.75">
      <c r="A49" s="21">
        <v>127.2</v>
      </c>
      <c r="B49" s="21">
        <v>1.312</v>
      </c>
      <c r="C49" s="21">
        <f t="shared" si="1"/>
        <v>1.312</v>
      </c>
      <c r="D49" s="22">
        <f t="shared" si="0"/>
        <v>1.275765866883391</v>
      </c>
      <c r="E49" s="21">
        <f t="shared" si="2"/>
        <v>106.80418125867251</v>
      </c>
    </row>
    <row r="50" spans="1:5" ht="15.75">
      <c r="A50" s="21">
        <v>130.2</v>
      </c>
      <c r="B50" s="21">
        <v>1.301</v>
      </c>
      <c r="C50" s="21">
        <f t="shared" si="1"/>
        <v>1.301</v>
      </c>
      <c r="D50" s="22">
        <f t="shared" si="0"/>
        <v>1.2798219694827182</v>
      </c>
      <c r="E50" s="21">
        <f t="shared" si="2"/>
        <v>109.14825728763186</v>
      </c>
    </row>
    <row r="51" spans="1:5" ht="15.75">
      <c r="A51" s="23"/>
      <c r="B51" s="23"/>
      <c r="E51" s="21"/>
    </row>
    <row r="52" spans="1:5" ht="15.75">
      <c r="A52" s="23"/>
      <c r="B52" s="23"/>
      <c r="E52" s="21"/>
    </row>
    <row r="53" spans="1:5" ht="15.75">
      <c r="A53" s="23"/>
      <c r="B53" s="23"/>
      <c r="E53" s="21"/>
    </row>
    <row r="54" spans="1:5" ht="15.75">
      <c r="A54" s="23"/>
      <c r="B54" s="23"/>
      <c r="E54" s="21"/>
    </row>
    <row r="55" spans="1:5" ht="15.75">
      <c r="A55" s="23"/>
      <c r="B55" s="23"/>
      <c r="E55" s="21"/>
    </row>
    <row r="56" spans="1:5" ht="15.75">
      <c r="A56" s="23"/>
      <c r="B56" s="23"/>
      <c r="E56" s="21"/>
    </row>
    <row r="57" ht="15.75">
      <c r="E57" s="21"/>
    </row>
    <row r="58" ht="15.75">
      <c r="E58" s="21"/>
    </row>
    <row r="59" ht="15.75">
      <c r="E59" s="21"/>
    </row>
    <row r="60" ht="15.75">
      <c r="E60" s="21"/>
    </row>
    <row r="61" ht="15.75">
      <c r="E61" s="21"/>
    </row>
    <row r="62" ht="15.75">
      <c r="E62" s="21"/>
    </row>
    <row r="63" ht="15.75">
      <c r="E63" s="21"/>
    </row>
    <row r="64" ht="15.75">
      <c r="E64" s="21"/>
    </row>
    <row r="65" ht="15.75">
      <c r="E65" s="21"/>
    </row>
    <row r="66" ht="15.75">
      <c r="E66" s="21"/>
    </row>
    <row r="67" ht="15.75">
      <c r="E67" s="21"/>
    </row>
    <row r="68" ht="15.75">
      <c r="E68" s="21"/>
    </row>
    <row r="69" ht="15.75">
      <c r="E69" s="21"/>
    </row>
    <row r="70" ht="15.75">
      <c r="E70" s="21"/>
    </row>
    <row r="71" ht="15.75">
      <c r="E71" s="21"/>
    </row>
    <row r="72" ht="15.75">
      <c r="E72" s="21"/>
    </row>
    <row r="73" ht="15.75">
      <c r="E73" s="21"/>
    </row>
    <row r="74" ht="15.75"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9" ht="15.75">
      <c r="A1"/>
      <c r="B1"/>
      <c r="C1" s="14"/>
      <c r="E1" s="6"/>
      <c r="F1" s="9"/>
      <c r="G1" s="2"/>
      <c r="H1" s="2"/>
      <c r="I1" s="2"/>
    </row>
    <row r="2" spans="1:9" ht="15.75">
      <c r="A2"/>
      <c r="B2"/>
      <c r="C2" s="14"/>
      <c r="E2" s="6"/>
      <c r="F2" s="4"/>
      <c r="G2" s="2"/>
      <c r="H2" s="2"/>
      <c r="I2" s="2"/>
    </row>
    <row r="3" spans="1:9" ht="15.75">
      <c r="A3"/>
      <c r="B3"/>
      <c r="C3" s="14"/>
      <c r="E3" s="6"/>
      <c r="F3" s="4"/>
      <c r="G3" s="2"/>
      <c r="H3" s="2"/>
      <c r="I3" s="2"/>
    </row>
    <row r="4" spans="1:6" ht="15.75">
      <c r="A4"/>
      <c r="B4"/>
      <c r="C4" s="14"/>
      <c r="E4" s="6"/>
      <c r="F4" s="6"/>
    </row>
    <row r="5" spans="1:9" ht="15.75">
      <c r="A5"/>
      <c r="B5"/>
      <c r="C5" s="14"/>
      <c r="E5" s="6"/>
      <c r="F5" s="8"/>
      <c r="G5" s="2"/>
      <c r="H5" s="2"/>
      <c r="I5" s="2"/>
    </row>
    <row r="6" spans="1:9" ht="15.75">
      <c r="A6"/>
      <c r="B6"/>
      <c r="C6" s="14"/>
      <c r="E6" s="6"/>
      <c r="F6" s="8"/>
      <c r="G6" s="2"/>
      <c r="H6" s="2"/>
      <c r="I6" s="2"/>
    </row>
    <row r="7" spans="1:9" ht="15.75">
      <c r="A7"/>
      <c r="B7"/>
      <c r="C7" s="14"/>
      <c r="E7" s="6"/>
      <c r="F7" s="8"/>
      <c r="G7" s="2"/>
      <c r="H7" s="2"/>
      <c r="I7" s="2"/>
    </row>
    <row r="8" spans="1:9" ht="15.75">
      <c r="A8"/>
      <c r="B8"/>
      <c r="C8" s="14"/>
      <c r="E8" s="6"/>
      <c r="F8" s="8"/>
      <c r="G8" s="2"/>
      <c r="H8" s="2"/>
      <c r="I8" s="2"/>
    </row>
    <row r="9" spans="1:9" ht="15.75">
      <c r="A9"/>
      <c r="B9"/>
      <c r="C9" s="14"/>
      <c r="E9" s="6"/>
      <c r="F9" s="8"/>
      <c r="G9" s="2"/>
      <c r="H9" s="2"/>
      <c r="I9" s="2"/>
    </row>
    <row r="10" spans="1:9" ht="15.75">
      <c r="A10"/>
      <c r="B10"/>
      <c r="C10" s="14"/>
      <c r="E10" s="6"/>
      <c r="F10" s="8"/>
      <c r="G10" s="2"/>
      <c r="H10" s="2"/>
      <c r="I10" s="2"/>
    </row>
    <row r="11" spans="1:9" ht="15.75">
      <c r="A11"/>
      <c r="B11"/>
      <c r="C11" s="14"/>
      <c r="E11" s="6"/>
      <c r="F11" s="8"/>
      <c r="G11" s="2"/>
      <c r="H11" s="2"/>
      <c r="I11" s="2"/>
    </row>
    <row r="12" spans="1:9" ht="15.75">
      <c r="A12"/>
      <c r="B12"/>
      <c r="C12" s="14"/>
      <c r="E12" s="6"/>
      <c r="F12" s="8"/>
      <c r="G12" s="2"/>
      <c r="H12" s="2"/>
      <c r="I12" s="2"/>
    </row>
    <row r="13" spans="1:9" ht="15.75">
      <c r="A13"/>
      <c r="B13"/>
      <c r="C13" s="14"/>
      <c r="E13" s="6"/>
      <c r="F13" s="8"/>
      <c r="G13" s="2"/>
      <c r="H13" s="2"/>
      <c r="I13" s="2"/>
    </row>
    <row r="14" spans="1:9" ht="15.75">
      <c r="A14"/>
      <c r="B14"/>
      <c r="C14" s="14"/>
      <c r="E14" s="6"/>
      <c r="F14" s="8"/>
      <c r="G14" s="2"/>
      <c r="H14" s="2"/>
      <c r="I14" s="2"/>
    </row>
    <row r="15" spans="1:9" ht="15.75">
      <c r="A15"/>
      <c r="B15"/>
      <c r="C15" s="14"/>
      <c r="E15" s="6"/>
      <c r="F15" s="8"/>
      <c r="G15" s="2"/>
      <c r="H15" s="2"/>
      <c r="I15" s="2"/>
    </row>
    <row r="16" spans="1:9" ht="15.75">
      <c r="A16"/>
      <c r="B16"/>
      <c r="C16" s="14"/>
      <c r="E16" s="6"/>
      <c r="F16" s="8"/>
      <c r="G16" s="2"/>
      <c r="H16" s="2"/>
      <c r="I16" s="2"/>
    </row>
    <row r="17" spans="1:9" ht="15.75">
      <c r="A17"/>
      <c r="B17"/>
      <c r="C17" s="14"/>
      <c r="D17" s="19"/>
      <c r="E17" s="11"/>
      <c r="F17" s="10"/>
      <c r="G17" s="10"/>
      <c r="H17" s="10"/>
      <c r="I17" s="10"/>
    </row>
    <row r="18" spans="1:8" ht="15.75">
      <c r="A18"/>
      <c r="B18"/>
      <c r="C18" s="14"/>
      <c r="D18" s="16"/>
      <c r="E18" s="1"/>
      <c r="F18" s="2"/>
      <c r="G18" s="2"/>
      <c r="H18" s="2"/>
    </row>
    <row r="19" spans="1:8" ht="15.75">
      <c r="A19"/>
      <c r="B19"/>
      <c r="C19" s="14"/>
      <c r="D19" s="1"/>
      <c r="E19" s="1"/>
      <c r="F19" s="2"/>
      <c r="G19" s="2"/>
      <c r="H19" s="2"/>
    </row>
    <row r="20" spans="1:8" ht="15.75">
      <c r="A20"/>
      <c r="B20"/>
      <c r="C20" s="14"/>
      <c r="D20" s="1"/>
      <c r="E20" s="1"/>
      <c r="F20" s="2"/>
      <c r="G20" s="2"/>
      <c r="H20" s="2"/>
    </row>
    <row r="21" spans="1:8" ht="15.75">
      <c r="A21"/>
      <c r="B21"/>
      <c r="C21" s="14"/>
      <c r="D21" s="1"/>
      <c r="E21" s="1"/>
      <c r="F21" s="2"/>
      <c r="G21" s="1"/>
      <c r="H21" s="2"/>
    </row>
    <row r="22" spans="1:8" ht="15.75">
      <c r="A22"/>
      <c r="B22"/>
      <c r="C22" s="14"/>
      <c r="D22" s="1"/>
      <c r="E22" s="1"/>
      <c r="F22" s="2"/>
      <c r="G22" s="2"/>
      <c r="H22" s="2"/>
    </row>
    <row r="23" spans="1:9" ht="15.75">
      <c r="A23"/>
      <c r="B23"/>
      <c r="C23" s="14"/>
      <c r="D23" s="1"/>
      <c r="E23" s="1"/>
      <c r="F23" s="2"/>
      <c r="G23" s="20"/>
      <c r="H23" s="2"/>
      <c r="I23" s="2"/>
    </row>
    <row r="24" spans="1:9" ht="15.75">
      <c r="A24"/>
      <c r="B24"/>
      <c r="C24" s="14"/>
      <c r="D24" s="1"/>
      <c r="E24" s="1"/>
      <c r="F24" s="2"/>
      <c r="G24" s="2"/>
      <c r="H24" s="2"/>
      <c r="I24" s="2"/>
    </row>
    <row r="25" spans="1:9" ht="15.75">
      <c r="A25"/>
      <c r="B25"/>
      <c r="C25" s="14"/>
      <c r="D25" s="1"/>
      <c r="E25" s="1"/>
      <c r="F25" s="2"/>
      <c r="G25" s="2"/>
      <c r="H25" s="2"/>
      <c r="I25" s="2"/>
    </row>
    <row r="26" spans="1:9" ht="15.75">
      <c r="A26"/>
      <c r="B26"/>
      <c r="C26" s="14"/>
      <c r="D26" s="1"/>
      <c r="E26" s="1"/>
      <c r="F26" s="2"/>
      <c r="G26" s="2"/>
      <c r="H26" s="2"/>
      <c r="I26" s="2"/>
    </row>
    <row r="27" spans="1:9" ht="15.75">
      <c r="A27"/>
      <c r="B27"/>
      <c r="C27" s="14"/>
      <c r="E27" s="5"/>
      <c r="H27" s="2"/>
      <c r="I27" s="2"/>
    </row>
    <row r="28" spans="1:5" ht="15.75">
      <c r="A28"/>
      <c r="B28"/>
      <c r="C28" s="14"/>
      <c r="E28" s="5"/>
    </row>
    <row r="29" spans="1:9" ht="15.75">
      <c r="A29"/>
      <c r="B29"/>
      <c r="C29" s="14"/>
      <c r="E29" s="5"/>
      <c r="G29" s="15"/>
      <c r="H29" s="2"/>
      <c r="I29" s="2"/>
    </row>
    <row r="30" spans="1:9" ht="15.75">
      <c r="A30"/>
      <c r="B30"/>
      <c r="C30" s="14"/>
      <c r="E30" s="5"/>
      <c r="G30" s="2"/>
      <c r="H30" s="2"/>
      <c r="I30" s="2"/>
    </row>
    <row r="31" spans="1:9" ht="15.75">
      <c r="A31"/>
      <c r="B31"/>
      <c r="C31" s="14"/>
      <c r="E31" s="5"/>
      <c r="G31" s="2"/>
      <c r="H31" s="2"/>
      <c r="I31" s="1"/>
    </row>
    <row r="32" spans="1:9" ht="15.75">
      <c r="A32"/>
      <c r="B32"/>
      <c r="C32" s="14"/>
      <c r="E32" s="5"/>
      <c r="G32" s="2"/>
      <c r="H32" s="2"/>
      <c r="I32" s="1"/>
    </row>
    <row r="33" spans="1:9" ht="15.75">
      <c r="A33"/>
      <c r="B33"/>
      <c r="C33" s="14"/>
      <c r="E33" s="5"/>
      <c r="G33" s="2"/>
      <c r="H33" s="2"/>
      <c r="I33" s="1"/>
    </row>
    <row r="34" spans="1:9" ht="15.75">
      <c r="A34"/>
      <c r="B34"/>
      <c r="C34" s="14"/>
      <c r="E34" s="5"/>
      <c r="G34" s="2"/>
      <c r="H34" s="2"/>
      <c r="I34" s="1"/>
    </row>
    <row r="35" spans="1:9" ht="15.75">
      <c r="A35" s="1"/>
      <c r="B35" s="14"/>
      <c r="C35" s="14"/>
      <c r="E35" s="5"/>
      <c r="G35" s="2"/>
      <c r="H35" s="2"/>
      <c r="I35" s="1"/>
    </row>
    <row r="36" spans="1:5" ht="15.75">
      <c r="A36" s="1"/>
      <c r="B36" s="14"/>
      <c r="C36" s="14"/>
      <c r="E36" s="5"/>
    </row>
    <row r="37" spans="1:5" ht="15.75">
      <c r="A37" s="1"/>
      <c r="B37" s="14"/>
      <c r="C37" s="14"/>
      <c r="E37" s="5"/>
    </row>
    <row r="38" spans="1:5" ht="15.75">
      <c r="A38" s="1"/>
      <c r="B38" s="14"/>
      <c r="C38" s="14"/>
      <c r="E38" s="5"/>
    </row>
    <row r="39" spans="1:5" ht="15.75">
      <c r="A39" s="1"/>
      <c r="B39" s="14"/>
      <c r="C39" s="14"/>
      <c r="E39" s="5"/>
    </row>
    <row r="40" spans="1:5" ht="15.75">
      <c r="A40" s="1"/>
      <c r="B40" s="14"/>
      <c r="C40" s="14"/>
      <c r="E40" s="5"/>
    </row>
    <row r="41" spans="1:5" ht="15.75">
      <c r="A41" s="1"/>
      <c r="B41" s="14"/>
      <c r="C41" s="14"/>
      <c r="E41" s="5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2" sqref="A2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13" sqref="B13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