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790" activeTab="0"/>
  </bookViews>
  <sheets>
    <sheet name="1088B" sheetId="1" r:id="rId1"/>
    <sheet name="1089A" sheetId="2" r:id="rId2"/>
    <sheet name="1093A" sheetId="3" r:id="rId3"/>
    <sheet name="1094A" sheetId="4" r:id="rId4"/>
    <sheet name="Tabelle5" sheetId="5" r:id="rId5"/>
    <sheet name="Tabelle 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</sheets>
  <definedNames/>
  <calcPr fullCalcOnLoad="1"/>
</workbook>
</file>

<file path=xl/sharedStrings.xml><?xml version="1.0" encoding="utf-8"?>
<sst xmlns="http://schemas.openxmlformats.org/spreadsheetml/2006/main" count="88" uniqueCount="23">
  <si>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</si>
  <si>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</si>
  <si>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</si>
  <si>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</si>
  <si>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</si>
  <si>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</si>
  <si>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</si>
  <si>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</si>
  <si>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</si>
  <si>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</si>
  <si>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</si>
  <si>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</si>
  <si>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</si>
  <si>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</si>
  <si>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</si>
  <si>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insitu corr.</t>
  </si>
  <si>
    <t>water depth (m)</t>
  </si>
  <si>
    <t>sediment dens. (g/cm3)</t>
  </si>
  <si>
    <t>T bottom water</t>
  </si>
  <si>
    <t>mean gradient</t>
  </si>
  <si>
    <t>lab T</t>
  </si>
  <si>
    <t>B</t>
  </si>
  <si>
    <t>C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</si>
</sst>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4">
    <font>
      <sz val="12"/>
      <name val="Times New Roman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65" fontId="0" fillId="2" borderId="0" xfId="0" applyNumberForma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1">
        <v>0</v>
      </c>
      <c r="B3" s="21">
        <v>2.665</v>
      </c>
      <c r="C3" s="21">
        <v>0</v>
      </c>
      <c r="F3" s="25">
        <f>1000*1/SLOPE(C3:C13,B3:B13)</f>
        <v>56.1982529859026</v>
      </c>
      <c r="G3" s="21">
        <f>INTERCEPT(B4:B13,A4:A13)</f>
        <v>3.117081504898434</v>
      </c>
    </row>
    <row r="4" spans="1:9" ht="15.75">
      <c r="A4" s="21">
        <v>9.5</v>
      </c>
      <c r="B4" s="21">
        <v>3.29</v>
      </c>
      <c r="C4" s="21">
        <f>(A4-$A$3)/2/3*(1/($G$18*(0.6/$G$18)^$G$20)+4/($G$18*(0.6/$G$18)^($G$20*EXP(-((A4+$A$3)/2)/$G$22)))+1/($G$18*(0.6/$G$18)^($G$20*EXP(-(A4/$G$22)))))</f>
        <v>10.788829471984476</v>
      </c>
      <c r="E4" s="26">
        <f>1000*1/SLOPE(C3:C4,B3:B4)</f>
        <v>57.930288139499886</v>
      </c>
      <c r="F4" s="26" t="s">
        <v>7</v>
      </c>
      <c r="I4" s="27">
        <f>SLOPE(E4:E13,A4:A13)*1000</f>
        <v>-122.08284098346176</v>
      </c>
    </row>
    <row r="5" spans="1:9" ht="15.75">
      <c r="A5" s="21">
        <v>34</v>
      </c>
      <c r="B5" s="21">
        <v>5.06</v>
      </c>
      <c r="C5" s="21">
        <f>(A5-$A$3)/2/3*(1/($G$18*(0.6/$G$18)^$G$20)+4/($G$18*(0.6/$G$18)^($G$20*EXP(-((A5+$A$3)/2)/$G$22)))+1/($G$18*(0.6/$G$18)^($G$20*EXP(-(A5/$G$22)))))</f>
        <v>34.75812389427885</v>
      </c>
      <c r="E5" s="26">
        <f>1000*1/SLOPE(C4:C5,B4:B5)</f>
        <v>73.8444765547074</v>
      </c>
      <c r="F5" s="28">
        <f>CORREL(C3:C11,B3:B11)</f>
        <v>0.9966654911253661</v>
      </c>
      <c r="I5" s="27"/>
    </row>
    <row r="6" spans="1:5" ht="15.75">
      <c r="A6" s="21">
        <v>62.5</v>
      </c>
      <c r="B6" s="21">
        <v>6.399</v>
      </c>
      <c r="C6" s="21">
        <f>(A6-$A$3)/2/3*(1/($G$18*(0.6/$G$18)^$G$20)+4/($G$18*(0.6/$G$18)^($G$20*EXP(-((A6+$A$3)/2)/$G$22)))+1/($G$18*(0.6/$G$18)^($G$20*EXP(-(A6/$G$22)))))</f>
        <v>60.554683088509066</v>
      </c>
      <c r="E6" s="26">
        <f>1000*1/SLOPE(C5:C6,B5:B6)</f>
        <v>51.90614724693559</v>
      </c>
    </row>
    <row r="7" spans="1:6" ht="15.75">
      <c r="A7" s="21">
        <v>129</v>
      </c>
      <c r="B7" s="21">
        <v>9.398</v>
      </c>
      <c r="C7" s="21">
        <f>(A7-$A$3)/2/3*(1/($G$18*(0.6/$G$18)^$G$20)+4/($G$18*(0.6/$G$18)^($G$20*EXP(-((A7+$A$3)/2)/$G$22)))+1/($G$18*(0.6/$G$18)^($G$20*EXP(-(A7/$G$22)))))</f>
        <v>120.56093615687496</v>
      </c>
      <c r="E7" s="26">
        <f>1000*1/SLOPE(C6:C7,B6:B7)</f>
        <v>49.97812472282156</v>
      </c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1000*SLOPE(B3:B13,A3:A13)</f>
        <v>51.673303251616446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CORREL(B3:B13,A3:A13)</f>
        <v>0.9944204410671671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5" t="s">
        <v>11</v>
      </c>
      <c r="E15" s="21" t="s">
        <v>12</v>
      </c>
      <c r="G15" s="23" t="s">
        <v>13</v>
      </c>
    </row>
    <row r="16" spans="1:5" ht="15.75">
      <c r="A16" s="34">
        <v>0</v>
      </c>
      <c r="B16" s="21"/>
      <c r="C16" s="33"/>
      <c r="D16" s="22">
        <f aca="true" t="shared" si="0" ref="D16:D61">$G$18^(1-$G$20*EXP(-A16/$G$22))*0.6^($G$20*EXP(-A16/$G$22))</f>
        <v>0.8199240278181821</v>
      </c>
      <c r="E16" s="21">
        <v>0</v>
      </c>
    </row>
    <row r="17" spans="1:7" ht="15.75">
      <c r="A17" s="21">
        <v>0.5</v>
      </c>
      <c r="B17" s="21">
        <v>0.825</v>
      </c>
      <c r="C17" s="21">
        <f aca="true" t="shared" si="1" ref="C17:C24">B17*(1+($I$28+$I$29*A17)/(1282900)+($I$30+A17*$I$31-$I$32)/400)</f>
        <v>0.8018906588685384</v>
      </c>
      <c r="D17" s="22">
        <f t="shared" si="0"/>
        <v>0.8271601625605628</v>
      </c>
      <c r="E17" s="21">
        <f>E16+(A17-A16)/D17</f>
        <v>0.6044778540255088</v>
      </c>
      <c r="G17" s="23" t="s">
        <v>14</v>
      </c>
    </row>
    <row r="18" spans="1:7" ht="15.75">
      <c r="A18" s="21">
        <v>0.5</v>
      </c>
      <c r="B18" s="21">
        <v>0.831</v>
      </c>
      <c r="C18" s="21">
        <f t="shared" si="1"/>
        <v>0.8077225909330368</v>
      </c>
      <c r="D18" s="22">
        <f t="shared" si="0"/>
        <v>0.8271601625605628</v>
      </c>
      <c r="E18" s="21">
        <f aca="true" t="shared" si="2" ref="E18:E24">E17+(A18-A17)/D18</f>
        <v>0.6044778540255088</v>
      </c>
      <c r="G18" s="23">
        <v>1.15</v>
      </c>
    </row>
    <row r="19" spans="1:7" ht="15.75">
      <c r="A19" s="21">
        <v>25.25</v>
      </c>
      <c r="B19" s="21">
        <v>1</v>
      </c>
      <c r="C19" s="21">
        <f t="shared" si="1"/>
        <v>0.9752206890664843</v>
      </c>
      <c r="D19" s="22">
        <f t="shared" si="0"/>
        <v>1.0514746298429376</v>
      </c>
      <c r="E19" s="21">
        <f t="shared" si="2"/>
        <v>24.142848916479952</v>
      </c>
      <c r="G19" s="23" t="s">
        <v>21</v>
      </c>
    </row>
    <row r="20" spans="1:7" ht="15.75">
      <c r="A20" s="21">
        <v>37.75</v>
      </c>
      <c r="B20" s="21">
        <v>1.102</v>
      </c>
      <c r="C20" s="21">
        <f t="shared" si="1"/>
        <v>1.0764920260373172</v>
      </c>
      <c r="D20" s="22">
        <f t="shared" si="0"/>
        <v>1.0978688113714417</v>
      </c>
      <c r="E20" s="21">
        <f t="shared" si="2"/>
        <v>35.52854442994042</v>
      </c>
      <c r="G20" s="23">
        <v>0.52</v>
      </c>
    </row>
    <row r="21" spans="1:7" ht="15.75">
      <c r="A21" s="21">
        <v>37.75</v>
      </c>
      <c r="B21" s="21">
        <v>1.144</v>
      </c>
      <c r="C21" s="21">
        <f t="shared" si="1"/>
        <v>1.1175198528009895</v>
      </c>
      <c r="D21" s="22">
        <f t="shared" si="0"/>
        <v>1.0978688113714417</v>
      </c>
      <c r="E21" s="21">
        <f t="shared" si="2"/>
        <v>35.52854442994042</v>
      </c>
      <c r="G21" s="23" t="s">
        <v>22</v>
      </c>
    </row>
    <row r="22" spans="1:7" ht="15.75">
      <c r="A22" s="21">
        <v>47.25</v>
      </c>
      <c r="B22" s="21">
        <v>1.07</v>
      </c>
      <c r="C22" s="21">
        <f t="shared" si="1"/>
        <v>1.0465601394927644</v>
      </c>
      <c r="D22" s="22">
        <f t="shared" si="0"/>
        <v>1.118092743751842</v>
      </c>
      <c r="E22" s="21">
        <f t="shared" si="2"/>
        <v>44.02515622989009</v>
      </c>
      <c r="G22" s="23">
        <v>19</v>
      </c>
    </row>
    <row r="23" spans="1:5" ht="15.75">
      <c r="A23" s="21">
        <v>56.75</v>
      </c>
      <c r="B23" s="21">
        <v>1.147</v>
      </c>
      <c r="C23" s="21">
        <f t="shared" si="1"/>
        <v>1.123296279729884</v>
      </c>
      <c r="D23" s="22">
        <f t="shared" si="0"/>
        <v>1.1305402497128287</v>
      </c>
      <c r="E23" s="21">
        <f t="shared" si="2"/>
        <v>52.42821839633053</v>
      </c>
    </row>
    <row r="24" spans="1:5" ht="15.75">
      <c r="A24" s="21">
        <v>56.75</v>
      </c>
      <c r="B24" s="21">
        <v>1.162</v>
      </c>
      <c r="C24" s="21">
        <f t="shared" si="1"/>
        <v>1.1379862921064734</v>
      </c>
      <c r="D24" s="22">
        <f t="shared" si="0"/>
        <v>1.1305402497128287</v>
      </c>
      <c r="E24" s="21">
        <f t="shared" si="2"/>
        <v>52.42821839633053</v>
      </c>
    </row>
    <row r="25" spans="1:5" ht="15.75">
      <c r="A25" s="21">
        <v>66.25</v>
      </c>
      <c r="B25" s="21">
        <v>1.155</v>
      </c>
      <c r="C25" s="21">
        <f aca="true" t="shared" si="3" ref="C25:C61">B25*(1+($I$28+$I$29*A25)/(1282900)+($I$30+A25*$I$31-$I$32)/400)</f>
        <v>1.132563811495598</v>
      </c>
      <c r="D25" s="22">
        <f t="shared" si="0"/>
        <v>1.1381574602605784</v>
      </c>
      <c r="E25" s="21">
        <f aca="true" t="shared" si="4" ref="E25:E61">E24+(A25-A24)/D25</f>
        <v>60.775042391865384</v>
      </c>
    </row>
    <row r="26" spans="1:7" ht="15.75">
      <c r="A26" s="21">
        <v>66.25</v>
      </c>
      <c r="B26" s="21">
        <v>1.176</v>
      </c>
      <c r="C26" s="21">
        <f t="shared" si="3"/>
        <v>1.153155880795518</v>
      </c>
      <c r="D26" s="22">
        <f t="shared" si="0"/>
        <v>1.1381574602605784</v>
      </c>
      <c r="E26" s="21">
        <f t="shared" si="4"/>
        <v>60.775042391865384</v>
      </c>
      <c r="G26" s="36" t="s">
        <v>15</v>
      </c>
    </row>
    <row r="27" spans="1:5" ht="15.75">
      <c r="A27" s="21">
        <v>75.75</v>
      </c>
      <c r="B27" s="21">
        <v>1.094</v>
      </c>
      <c r="C27" s="21">
        <f t="shared" si="3"/>
        <v>1.0741059367733459</v>
      </c>
      <c r="D27" s="22">
        <f t="shared" si="0"/>
        <v>1.1428025144259106</v>
      </c>
      <c r="E27" s="21">
        <f t="shared" si="4"/>
        <v>69.08793974733922</v>
      </c>
    </row>
    <row r="28" spans="1:9" ht="15.75">
      <c r="A28" s="21">
        <v>75.75</v>
      </c>
      <c r="B28" s="21">
        <v>1.115</v>
      </c>
      <c r="C28" s="21">
        <f t="shared" si="3"/>
        <v>1.0947240580459603</v>
      </c>
      <c r="D28" s="22">
        <f t="shared" si="0"/>
        <v>1.1428025144259106</v>
      </c>
      <c r="E28" s="21">
        <f t="shared" si="4"/>
        <v>69.08793974733922</v>
      </c>
      <c r="G28" s="23" t="s">
        <v>16</v>
      </c>
      <c r="I28" s="21">
        <v>2092</v>
      </c>
    </row>
    <row r="29" spans="1:9" ht="15.75">
      <c r="A29" s="21">
        <v>85.25</v>
      </c>
      <c r="B29" s="21">
        <v>1.119</v>
      </c>
      <c r="C29" s="21">
        <f t="shared" si="3"/>
        <v>1.1000395172143245</v>
      </c>
      <c r="D29" s="22">
        <f t="shared" si="0"/>
        <v>1.1456291134067569</v>
      </c>
      <c r="E29" s="21">
        <f t="shared" si="4"/>
        <v>77.38032677628776</v>
      </c>
      <c r="G29" s="23" t="s">
        <v>17</v>
      </c>
      <c r="I29" s="21">
        <v>1.8</v>
      </c>
    </row>
    <row r="30" spans="1:9" ht="15.75">
      <c r="A30" s="21">
        <v>85.25</v>
      </c>
      <c r="B30" s="21">
        <v>1.119</v>
      </c>
      <c r="C30" s="21">
        <f t="shared" si="3"/>
        <v>1.1000395172143245</v>
      </c>
      <c r="D30" s="22">
        <f t="shared" si="0"/>
        <v>1.1456291134067569</v>
      </c>
      <c r="E30" s="21">
        <f t="shared" si="4"/>
        <v>77.38032677628776</v>
      </c>
      <c r="G30" s="23" t="s">
        <v>18</v>
      </c>
      <c r="I30" s="21">
        <f>G3</f>
        <v>3.117081504898434</v>
      </c>
    </row>
    <row r="31" spans="1:9" ht="15.75">
      <c r="A31" s="21">
        <v>94.75</v>
      </c>
      <c r="B31" s="21">
        <v>1.156</v>
      </c>
      <c r="C31" s="21">
        <f t="shared" si="3"/>
        <v>1.1378466834291492</v>
      </c>
      <c r="D31" s="22">
        <f t="shared" si="0"/>
        <v>1.1473469374382785</v>
      </c>
      <c r="E31" s="21">
        <f t="shared" si="4"/>
        <v>85.66029832631514</v>
      </c>
      <c r="G31" s="23" t="s">
        <v>19</v>
      </c>
      <c r="I31" s="21">
        <f>F9/1000</f>
        <v>0.05167330325161645</v>
      </c>
    </row>
    <row r="32" spans="1:9" ht="15.75">
      <c r="A32" s="21">
        <v>94.75</v>
      </c>
      <c r="B32" s="21">
        <v>1.172</v>
      </c>
      <c r="C32" s="21">
        <f t="shared" si="3"/>
        <v>1.15359542645239</v>
      </c>
      <c r="D32" s="22">
        <f t="shared" si="0"/>
        <v>1.1473469374382785</v>
      </c>
      <c r="E32" s="21">
        <f t="shared" si="4"/>
        <v>85.66029832631514</v>
      </c>
      <c r="G32" s="23" t="s">
        <v>20</v>
      </c>
      <c r="I32" s="21">
        <v>15</v>
      </c>
    </row>
    <row r="33" spans="1:5" ht="15.75">
      <c r="A33" s="21">
        <v>104.25</v>
      </c>
      <c r="B33" s="21">
        <v>1.148</v>
      </c>
      <c r="C33" s="21">
        <f t="shared" si="3"/>
        <v>1.1313964864248303</v>
      </c>
      <c r="D33" s="22">
        <f t="shared" si="0"/>
        <v>1.1483901050808565</v>
      </c>
      <c r="E33" s="21">
        <f t="shared" si="4"/>
        <v>93.93274856597574</v>
      </c>
    </row>
    <row r="34" spans="1:5" ht="15.75">
      <c r="A34" s="21">
        <v>104.25</v>
      </c>
      <c r="B34" s="21">
        <v>1.209</v>
      </c>
      <c r="C34" s="21">
        <f t="shared" si="3"/>
        <v>1.191514243978763</v>
      </c>
      <c r="D34" s="22">
        <f t="shared" si="0"/>
        <v>1.1483901050808565</v>
      </c>
      <c r="E34" s="21">
        <f t="shared" si="4"/>
        <v>93.93274856597574</v>
      </c>
    </row>
    <row r="35" spans="1:5" ht="15.75">
      <c r="A35" s="21">
        <v>113.75</v>
      </c>
      <c r="B35" s="21">
        <v>1.159</v>
      </c>
      <c r="C35" s="21">
        <f t="shared" si="3"/>
        <v>1.1436752143034326</v>
      </c>
      <c r="D35" s="22">
        <f t="shared" si="0"/>
        <v>1.1490232802727949</v>
      </c>
      <c r="E35" s="21">
        <f t="shared" si="4"/>
        <v>102.20064022935837</v>
      </c>
    </row>
    <row r="36" spans="1:5" ht="15.75">
      <c r="A36" s="21">
        <v>113.75</v>
      </c>
      <c r="B36" s="21">
        <v>1.206</v>
      </c>
      <c r="C36" s="21">
        <f t="shared" si="3"/>
        <v>1.1900537605262635</v>
      </c>
      <c r="D36" s="22">
        <f t="shared" si="0"/>
        <v>1.1490232802727949</v>
      </c>
      <c r="E36" s="21">
        <f t="shared" si="4"/>
        <v>102.20064022935837</v>
      </c>
    </row>
    <row r="37" spans="1:5" ht="15.75">
      <c r="A37" s="21">
        <v>123.25</v>
      </c>
      <c r="B37" s="21">
        <v>1.133</v>
      </c>
      <c r="C37" s="21">
        <f t="shared" si="3"/>
        <v>1.119424563199371</v>
      </c>
      <c r="D37" s="22">
        <f t="shared" si="0"/>
        <v>1.1494074905139862</v>
      </c>
      <c r="E37" s="21">
        <f t="shared" si="4"/>
        <v>110.46576820042444</v>
      </c>
    </row>
    <row r="38" spans="1:5" ht="15.75">
      <c r="A38" s="21">
        <v>123.25</v>
      </c>
      <c r="B38" s="21">
        <v>1.161</v>
      </c>
      <c r="C38" s="21">
        <f t="shared" si="3"/>
        <v>1.1470890713808204</v>
      </c>
      <c r="D38" s="22">
        <f t="shared" si="0"/>
        <v>1.1494074905139862</v>
      </c>
      <c r="E38" s="21">
        <f t="shared" si="4"/>
        <v>110.46576820042444</v>
      </c>
    </row>
    <row r="39" spans="1:5" ht="15.75">
      <c r="A39" s="21">
        <v>123.25</v>
      </c>
      <c r="B39" s="21">
        <v>1.18</v>
      </c>
      <c r="C39" s="21">
        <f t="shared" si="3"/>
        <v>1.1658614162182326</v>
      </c>
      <c r="D39" s="22">
        <f t="shared" si="0"/>
        <v>1.1494074905139862</v>
      </c>
      <c r="E39" s="21">
        <f t="shared" si="4"/>
        <v>110.46576820042444</v>
      </c>
    </row>
    <row r="40" spans="1:5" ht="15.75">
      <c r="A40" s="21">
        <v>128.05</v>
      </c>
      <c r="B40" s="21">
        <v>1.169</v>
      </c>
      <c r="C40" s="21">
        <f t="shared" si="3"/>
        <v>1.1557259625864655</v>
      </c>
      <c r="D40" s="22">
        <f t="shared" si="0"/>
        <v>1.1495397394116278</v>
      </c>
      <c r="E40" s="21">
        <f t="shared" si="4"/>
        <v>114.64135242377353</v>
      </c>
    </row>
    <row r="41" spans="1:5" ht="15.75">
      <c r="A41" s="21">
        <v>128.05</v>
      </c>
      <c r="B41" s="21">
        <v>1.214</v>
      </c>
      <c r="C41" s="21">
        <f t="shared" si="3"/>
        <v>1.2002149859537803</v>
      </c>
      <c r="D41" s="22">
        <f t="shared" si="0"/>
        <v>1.1495397394116278</v>
      </c>
      <c r="E41" s="21">
        <f t="shared" si="4"/>
        <v>114.64135242377353</v>
      </c>
    </row>
    <row r="42" spans="1:5" ht="15.75">
      <c r="A42" s="21">
        <v>137.55</v>
      </c>
      <c r="B42" s="21">
        <v>1.143</v>
      </c>
      <c r="C42" s="21">
        <f t="shared" si="3"/>
        <v>1.1314391651864546</v>
      </c>
      <c r="D42" s="22">
        <f t="shared" si="0"/>
        <v>1.1497208158568126</v>
      </c>
      <c r="E42" s="21">
        <f t="shared" si="4"/>
        <v>122.9042279575354</v>
      </c>
    </row>
    <row r="43" spans="1:5" ht="15.75">
      <c r="A43" s="21">
        <v>137.55</v>
      </c>
      <c r="B43" s="21">
        <v>1.172</v>
      </c>
      <c r="C43" s="21">
        <f t="shared" si="3"/>
        <v>1.1601458456680007</v>
      </c>
      <c r="D43" s="22">
        <f t="shared" si="0"/>
        <v>1.1497208158568126</v>
      </c>
      <c r="E43" s="21">
        <f t="shared" si="4"/>
        <v>122.9042279575354</v>
      </c>
    </row>
    <row r="44" spans="1:5" ht="15.75">
      <c r="A44" s="21">
        <v>147.05</v>
      </c>
      <c r="B44" s="21">
        <v>1.098</v>
      </c>
      <c r="C44" s="21">
        <f t="shared" si="3"/>
        <v>1.0882564621642519</v>
      </c>
      <c r="D44" s="22">
        <f t="shared" si="0"/>
        <v>1.1498306581689828</v>
      </c>
      <c r="E44" s="21">
        <f t="shared" si="4"/>
        <v>131.1663141460599</v>
      </c>
    </row>
    <row r="45" spans="1:5" ht="15.75">
      <c r="A45" s="21">
        <v>147.05</v>
      </c>
      <c r="B45" s="21">
        <v>1.114</v>
      </c>
      <c r="C45" s="21">
        <f t="shared" si="3"/>
        <v>1.1041144798278475</v>
      </c>
      <c r="D45" s="22">
        <f t="shared" si="0"/>
        <v>1.1498306581689828</v>
      </c>
      <c r="E45" s="21">
        <f t="shared" si="4"/>
        <v>131.1663141460599</v>
      </c>
    </row>
    <row r="46" spans="1:5" ht="15.75">
      <c r="A46" s="21">
        <v>156.55</v>
      </c>
      <c r="B46" s="21">
        <v>1.141</v>
      </c>
      <c r="C46" s="21">
        <f t="shared" si="3"/>
        <v>1.1322903751515683</v>
      </c>
      <c r="D46" s="22">
        <f t="shared" si="0"/>
        <v>1.1498972860117826</v>
      </c>
      <c r="E46" s="21">
        <f t="shared" si="4"/>
        <v>139.42792160923523</v>
      </c>
    </row>
    <row r="47" spans="1:5" ht="15.75">
      <c r="A47" s="21">
        <v>156.55</v>
      </c>
      <c r="B47" s="21">
        <v>1.17</v>
      </c>
      <c r="C47" s="21">
        <f t="shared" si="3"/>
        <v>1.1610690087005562</v>
      </c>
      <c r="D47" s="22">
        <f t="shared" si="0"/>
        <v>1.1498972860117826</v>
      </c>
      <c r="E47" s="21">
        <f t="shared" si="4"/>
        <v>139.42792160923523</v>
      </c>
    </row>
    <row r="48" spans="1:5" ht="15.75">
      <c r="A48" s="21">
        <v>164.55</v>
      </c>
      <c r="B48" s="21">
        <v>1.095</v>
      </c>
      <c r="C48" s="21">
        <f t="shared" si="3"/>
        <v>1.0877854443874606</v>
      </c>
      <c r="D48" s="22">
        <f t="shared" si="0"/>
        <v>1.14993258206855</v>
      </c>
      <c r="E48" s="21">
        <f t="shared" si="4"/>
        <v>146.38485119341073</v>
      </c>
    </row>
    <row r="49" spans="1:5" ht="15.75">
      <c r="A49" s="21">
        <v>164.55</v>
      </c>
      <c r="B49" s="21">
        <v>1.12</v>
      </c>
      <c r="C49" s="21">
        <f t="shared" si="3"/>
        <v>1.112620728505896</v>
      </c>
      <c r="D49" s="22">
        <f t="shared" si="0"/>
        <v>1.14993258206855</v>
      </c>
      <c r="E49" s="21">
        <f t="shared" si="4"/>
        <v>146.38485119341073</v>
      </c>
    </row>
    <row r="50" spans="1:5" ht="15.75">
      <c r="A50" s="21">
        <v>169.42</v>
      </c>
      <c r="B50" s="21">
        <v>1.168</v>
      </c>
      <c r="C50" s="21">
        <f t="shared" si="3"/>
        <v>1.1610472699481393</v>
      </c>
      <c r="D50" s="22">
        <f t="shared" si="0"/>
        <v>1.1499478250828</v>
      </c>
      <c r="E50" s="21">
        <f t="shared" si="4"/>
        <v>150.61982594076443</v>
      </c>
    </row>
    <row r="51" spans="1:5" ht="15.75">
      <c r="A51" s="21">
        <v>169.42</v>
      </c>
      <c r="B51" s="21">
        <v>1.204</v>
      </c>
      <c r="C51" s="21">
        <f t="shared" si="3"/>
        <v>1.1968329734739382</v>
      </c>
      <c r="D51" s="22">
        <f t="shared" si="0"/>
        <v>1.1499478250828</v>
      </c>
      <c r="E51" s="21">
        <f t="shared" si="4"/>
        <v>150.61982594076443</v>
      </c>
    </row>
    <row r="52" spans="1:5" ht="15.75">
      <c r="A52" s="21">
        <v>179.35</v>
      </c>
      <c r="B52" s="21">
        <v>1.156</v>
      </c>
      <c r="C52" s="21">
        <f t="shared" si="3"/>
        <v>1.1506177130271007</v>
      </c>
      <c r="D52" s="22">
        <f t="shared" si="0"/>
        <v>1.1499690621757572</v>
      </c>
      <c r="E52" s="21">
        <f t="shared" si="4"/>
        <v>159.25484085256764</v>
      </c>
    </row>
    <row r="53" spans="1:5" ht="15.75">
      <c r="A53" s="21">
        <v>179.35</v>
      </c>
      <c r="B53" s="21">
        <v>1.226</v>
      </c>
      <c r="C53" s="21">
        <f t="shared" si="3"/>
        <v>1.22029179599587</v>
      </c>
      <c r="D53" s="22">
        <f t="shared" si="0"/>
        <v>1.1499690621757572</v>
      </c>
      <c r="E53" s="21">
        <f t="shared" si="4"/>
        <v>159.25484085256764</v>
      </c>
    </row>
    <row r="54" spans="1:5" ht="15.75">
      <c r="A54" s="21">
        <v>188.95</v>
      </c>
      <c r="B54" s="21">
        <v>1.092</v>
      </c>
      <c r="C54" s="21">
        <f t="shared" si="3"/>
        <v>1.0882846569200728</v>
      </c>
      <c r="D54" s="22">
        <f t="shared" si="0"/>
        <v>1.1499813336637974</v>
      </c>
      <c r="E54" s="21">
        <f t="shared" si="4"/>
        <v>167.6028024402699</v>
      </c>
    </row>
    <row r="55" spans="1:5" ht="15.75">
      <c r="A55" s="21">
        <v>188.95</v>
      </c>
      <c r="B55" s="21">
        <v>1.104</v>
      </c>
      <c r="C55" s="21">
        <f t="shared" si="3"/>
        <v>1.1002438289741396</v>
      </c>
      <c r="D55" s="22">
        <f t="shared" si="0"/>
        <v>1.1499813336637974</v>
      </c>
      <c r="E55" s="21">
        <f t="shared" si="4"/>
        <v>167.6028024402699</v>
      </c>
    </row>
    <row r="56" spans="1:5" ht="15.75">
      <c r="A56" s="21">
        <v>198.55</v>
      </c>
      <c r="B56" s="21">
        <v>1.104</v>
      </c>
      <c r="C56" s="21">
        <f t="shared" si="3"/>
        <v>1.1016278351265496</v>
      </c>
      <c r="D56" s="22">
        <f t="shared" si="0"/>
        <v>1.1499887376899198</v>
      </c>
      <c r="E56" s="21">
        <f t="shared" si="4"/>
        <v>175.95071028090177</v>
      </c>
    </row>
    <row r="57" spans="1:5" ht="15.75">
      <c r="A57" s="21">
        <v>198.55</v>
      </c>
      <c r="B57" s="21">
        <v>1.149</v>
      </c>
      <c r="C57" s="21">
        <f t="shared" si="3"/>
        <v>1.1465311436235555</v>
      </c>
      <c r="D57" s="22">
        <f t="shared" si="0"/>
        <v>1.1499887376899198</v>
      </c>
      <c r="E57" s="21">
        <f t="shared" si="4"/>
        <v>175.95071028090177</v>
      </c>
    </row>
    <row r="58" spans="1:5" ht="15.75">
      <c r="A58" s="21">
        <v>207.62</v>
      </c>
      <c r="B58" s="21">
        <v>1.035</v>
      </c>
      <c r="C58" s="21">
        <f t="shared" si="3"/>
        <v>1.034001968068089</v>
      </c>
      <c r="D58" s="22">
        <f t="shared" si="0"/>
        <v>1.1499930126931392</v>
      </c>
      <c r="E58" s="21">
        <f t="shared" si="4"/>
        <v>183.8377147234411</v>
      </c>
    </row>
    <row r="59" spans="1:5" ht="15.75">
      <c r="A59" s="21">
        <v>207.62</v>
      </c>
      <c r="B59" s="21">
        <v>1.078</v>
      </c>
      <c r="C59" s="21">
        <f t="shared" si="3"/>
        <v>1.0769605039395171</v>
      </c>
      <c r="D59" s="22">
        <f t="shared" si="0"/>
        <v>1.1499930126931392</v>
      </c>
      <c r="E59" s="21">
        <f t="shared" si="4"/>
        <v>183.8377147234411</v>
      </c>
    </row>
    <row r="60" spans="1:5" ht="15.75">
      <c r="A60" s="21">
        <v>227.45</v>
      </c>
      <c r="B60" s="21">
        <v>1.187</v>
      </c>
      <c r="C60" s="21">
        <f t="shared" si="3"/>
        <v>1.1889291656370937</v>
      </c>
      <c r="D60" s="22">
        <f t="shared" si="0"/>
        <v>1.1499975393809734</v>
      </c>
      <c r="E60" s="21">
        <f t="shared" si="4"/>
        <v>201.08122987972064</v>
      </c>
    </row>
    <row r="61" spans="1:5" ht="15.75">
      <c r="A61" s="21">
        <v>227.45</v>
      </c>
      <c r="B61" s="21">
        <v>1.201</v>
      </c>
      <c r="C61" s="21">
        <f t="shared" si="3"/>
        <v>1.2029519190649955</v>
      </c>
      <c r="D61" s="22">
        <f t="shared" si="0"/>
        <v>1.1499975393809734</v>
      </c>
      <c r="E61" s="21">
        <f t="shared" si="4"/>
        <v>201.08122987972064</v>
      </c>
    </row>
    <row r="62" spans="1:5" ht="15.75">
      <c r="A62" s="23"/>
      <c r="B62" s="23"/>
      <c r="E62" s="21"/>
    </row>
    <row r="63" spans="1:5" ht="15.75">
      <c r="A63" s="23"/>
      <c r="B63" s="23"/>
      <c r="E63" s="21"/>
    </row>
    <row r="64" spans="1:5" ht="15.75">
      <c r="A64" s="23"/>
      <c r="B64" s="23"/>
      <c r="E64" s="21"/>
    </row>
    <row r="65" spans="1:5" ht="15.75">
      <c r="A65" s="23"/>
      <c r="B65" s="23"/>
      <c r="E65" s="21"/>
    </row>
    <row r="66" spans="1:5" ht="15.75">
      <c r="A66" s="23"/>
      <c r="B66" s="23"/>
      <c r="E66" s="21"/>
    </row>
    <row r="67" spans="1:5" ht="15.75">
      <c r="A67" s="23"/>
      <c r="B67" s="23"/>
      <c r="E67" s="21"/>
    </row>
    <row r="68" spans="1:5" ht="15.75">
      <c r="A68" s="23"/>
      <c r="B68" s="23"/>
      <c r="E68" s="21"/>
    </row>
    <row r="69" spans="1:5" ht="15.75">
      <c r="A69" s="23"/>
      <c r="B69" s="23"/>
      <c r="E69" s="21"/>
    </row>
    <row r="70" spans="1:5" ht="15.75">
      <c r="A70" s="23"/>
      <c r="B70" s="23"/>
      <c r="E70" s="21"/>
    </row>
    <row r="71" spans="1:5" ht="15.75">
      <c r="A71" s="23"/>
      <c r="B71" s="23"/>
      <c r="E71" s="21"/>
    </row>
    <row r="72" spans="1:5" ht="15.75">
      <c r="A72" s="23"/>
      <c r="B72" s="23"/>
      <c r="E72" s="21"/>
    </row>
    <row r="73" spans="1:5" ht="15.75">
      <c r="A73" s="23"/>
      <c r="B73" s="23"/>
      <c r="E73" s="21"/>
    </row>
    <row r="74" spans="1:5" ht="15.75">
      <c r="A74" s="23"/>
      <c r="B74" s="23"/>
      <c r="E74" s="21"/>
    </row>
    <row r="75" ht="15.75">
      <c r="E75" s="21"/>
    </row>
    <row r="76" ht="15.75">
      <c r="E76" s="21"/>
    </row>
    <row r="77" ht="15.75">
      <c r="E77" s="21"/>
    </row>
    <row r="78" ht="15.75">
      <c r="E78" s="21"/>
    </row>
    <row r="79" ht="15.75">
      <c r="E79" s="21"/>
    </row>
    <row r="80" ht="15.75">
      <c r="E80" s="21"/>
    </row>
    <row r="81" ht="15.75">
      <c r="E81" s="21"/>
    </row>
    <row r="82" ht="15.75">
      <c r="E82" s="21"/>
    </row>
    <row r="83" ht="15.75">
      <c r="E83" s="21"/>
    </row>
    <row r="84" ht="15.75">
      <c r="E84" s="21"/>
    </row>
    <row r="85" ht="15.75">
      <c r="E85" s="21"/>
    </row>
    <row r="86" ht="15.75">
      <c r="E86" s="21"/>
    </row>
    <row r="87" ht="15.75">
      <c r="E87" s="21"/>
    </row>
    <row r="88" ht="15.75">
      <c r="E88" s="21"/>
    </row>
    <row r="89" ht="15.75">
      <c r="E89" s="21"/>
    </row>
    <row r="90" ht="15.75">
      <c r="E90" s="21"/>
    </row>
    <row r="91" ht="15.75">
      <c r="E91" s="21"/>
    </row>
    <row r="92" ht="15.75">
      <c r="E92" s="21"/>
    </row>
    <row r="93" ht="15.75">
      <c r="E93" s="21"/>
    </row>
    <row r="94" ht="15.75">
      <c r="E94" s="21"/>
    </row>
    <row r="95" ht="15.75">
      <c r="E95" s="21"/>
    </row>
    <row r="96" ht="15.75">
      <c r="E96" s="21"/>
    </row>
    <row r="97" ht="15.75">
      <c r="E97" s="21"/>
    </row>
    <row r="98" ht="15.75">
      <c r="E98" s="21"/>
    </row>
    <row r="99" ht="15.75">
      <c r="E99" s="21"/>
    </row>
    <row r="100" ht="15.75">
      <c r="E100" s="21"/>
    </row>
    <row r="101" ht="15.75">
      <c r="E101" s="21"/>
    </row>
    <row r="102" ht="15.75">
      <c r="E102" s="21"/>
    </row>
    <row r="103" ht="15.75">
      <c r="E103" s="21"/>
    </row>
    <row r="104" ht="15.75">
      <c r="E104" s="21"/>
    </row>
    <row r="105" ht="15.75">
      <c r="E105" s="21"/>
    </row>
    <row r="106" ht="15.75">
      <c r="E106" s="21"/>
    </row>
    <row r="107" ht="15.75">
      <c r="E107" s="21"/>
    </row>
    <row r="108" ht="15.75">
      <c r="E108" s="21"/>
    </row>
    <row r="109" ht="15.75">
      <c r="E109" s="21"/>
    </row>
    <row r="110" ht="15.75">
      <c r="E110" s="21"/>
    </row>
    <row r="111" ht="15.75">
      <c r="E111" s="21"/>
    </row>
    <row r="112" ht="15.75">
      <c r="E112" s="21"/>
    </row>
    <row r="113" ht="15.75">
      <c r="E113" s="21"/>
    </row>
    <row r="114" ht="15.75">
      <c r="E114" s="21"/>
    </row>
    <row r="115" ht="15.75">
      <c r="E115" s="21"/>
    </row>
    <row r="116" ht="15.75">
      <c r="E116" s="21"/>
    </row>
    <row r="117" ht="15.75">
      <c r="E117" s="21"/>
    </row>
    <row r="118" ht="15.75">
      <c r="E118" s="21"/>
    </row>
    <row r="119" ht="15.75">
      <c r="E119" s="21"/>
    </row>
    <row r="120" ht="15.75">
      <c r="E120" s="21"/>
    </row>
    <row r="121" ht="15.75">
      <c r="E121" s="21"/>
    </row>
    <row r="122" ht="15.75">
      <c r="E122" s="21"/>
    </row>
    <row r="123" ht="15.75">
      <c r="E123" s="21"/>
    </row>
    <row r="124" ht="15.75">
      <c r="E124" s="21"/>
    </row>
    <row r="125" ht="15.75">
      <c r="E125" s="21"/>
    </row>
    <row r="126" ht="15.75">
      <c r="E126" s="21"/>
    </row>
    <row r="127" ht="15.75">
      <c r="E127" s="21"/>
    </row>
    <row r="128" ht="15.75">
      <c r="E128" s="21"/>
    </row>
    <row r="129" ht="15.75">
      <c r="E129" s="21"/>
    </row>
    <row r="130" ht="15.75">
      <c r="E130" s="21"/>
    </row>
    <row r="131" ht="15.75">
      <c r="E131" s="21"/>
    </row>
    <row r="132" ht="15.75">
      <c r="E132" s="21"/>
    </row>
    <row r="133" ht="15.75">
      <c r="E133" s="21"/>
    </row>
    <row r="134" ht="15.75">
      <c r="E134" s="21"/>
    </row>
    <row r="135" ht="15.75">
      <c r="E135" s="21"/>
    </row>
    <row r="136" ht="15.75">
      <c r="E136" s="21"/>
    </row>
    <row r="137" ht="15.75">
      <c r="E137" s="21"/>
    </row>
    <row r="138" ht="15.75">
      <c r="E138" s="21"/>
    </row>
    <row r="139" ht="15.75">
      <c r="E139" s="21"/>
    </row>
    <row r="140" ht="15.75">
      <c r="E140" s="21"/>
    </row>
    <row r="141" ht="15.75">
      <c r="E141" s="21"/>
    </row>
    <row r="142" ht="15.75">
      <c r="E142" s="21"/>
    </row>
    <row r="143" ht="15.75">
      <c r="E143" s="21"/>
    </row>
    <row r="144" ht="15.75">
      <c r="E144" s="21"/>
    </row>
    <row r="145" ht="15.75">
      <c r="E145" s="21"/>
    </row>
    <row r="146" ht="15.75">
      <c r="E146" s="21"/>
    </row>
    <row r="147" ht="15.75">
      <c r="E147" s="21"/>
    </row>
    <row r="148" ht="15.75">
      <c r="E148" s="21"/>
    </row>
    <row r="149" ht="15.75">
      <c r="E149" s="21"/>
    </row>
    <row r="150" ht="15.75">
      <c r="E150" s="21"/>
    </row>
    <row r="151" ht="15.75">
      <c r="E151" s="21"/>
    </row>
    <row r="152" ht="15.75">
      <c r="E152" s="21"/>
    </row>
    <row r="153" ht="15.75">
      <c r="E153" s="21"/>
    </row>
    <row r="154" ht="15.75">
      <c r="E154" s="21"/>
    </row>
    <row r="155" ht="15.75">
      <c r="E155" s="21"/>
    </row>
    <row r="156" ht="15.75">
      <c r="E156" s="21"/>
    </row>
    <row r="157" ht="15.75">
      <c r="E157" s="21"/>
    </row>
    <row r="158" ht="15.75">
      <c r="E158" s="21"/>
    </row>
    <row r="159" ht="15.75">
      <c r="E159" s="21"/>
    </row>
    <row r="160" ht="15.75">
      <c r="E160" s="21"/>
    </row>
    <row r="161" ht="15.75">
      <c r="E161" s="21"/>
    </row>
    <row r="162" ht="15.75">
      <c r="E162" s="21"/>
    </row>
    <row r="163" ht="15.75">
      <c r="E163" s="21"/>
    </row>
    <row r="164" ht="15.75">
      <c r="E164" s="21"/>
    </row>
    <row r="165" ht="15.75">
      <c r="E165" s="21"/>
    </row>
    <row r="166" ht="15.75">
      <c r="E166" s="21"/>
    </row>
    <row r="167" ht="15.75"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D24" sqref="D24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B7" sqref="B7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E24" sqref="E24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3">
        <v>0</v>
      </c>
      <c r="B3" s="23">
        <v>1.215</v>
      </c>
      <c r="C3" s="21">
        <v>0</v>
      </c>
      <c r="F3" s="25">
        <f>1000*1/SLOPE(C3:C13,B3:B13)</f>
        <v>64.65450909995799</v>
      </c>
      <c r="G3" s="21">
        <f>INTERCEPT(B4:B13,A4:A13)</f>
        <v>2.508414035087729</v>
      </c>
    </row>
    <row r="4" spans="1:9" ht="15.75">
      <c r="A4" s="23">
        <v>35.8</v>
      </c>
      <c r="B4" s="23">
        <v>4.316</v>
      </c>
      <c r="C4" s="21">
        <f>LN($G$18+$G$20*A4)/$G$20-LN($G$18)/$G$20</f>
        <v>40.448753782710185</v>
      </c>
      <c r="E4" s="26">
        <f>1000*1/SLOPE(C3:C4,B3:B4)</f>
        <v>76.6649083098704</v>
      </c>
      <c r="F4" s="26" t="s">
        <v>7</v>
      </c>
      <c r="I4" s="27">
        <f>SLOPE(E4:E13,A4:A13)*1000</f>
        <v>-1105.1769577488333</v>
      </c>
    </row>
    <row r="5" spans="1:9" ht="15.75">
      <c r="A5" s="23">
        <v>64.3</v>
      </c>
      <c r="B5" s="23">
        <v>5.755</v>
      </c>
      <c r="C5" s="21">
        <f>LN($G$18+$G$20*A5)/$G$20-LN($G$18)/$G$20</f>
        <v>72.30803978606804</v>
      </c>
      <c r="E5" s="26">
        <f>1000*1/SLOPE(C4:C5,B4:B5)</f>
        <v>45.16736501402864</v>
      </c>
      <c r="F5" s="28">
        <f>CORREL(C3:C11,B3:B11)</f>
        <v>0.9902418824422866</v>
      </c>
      <c r="I5" s="27"/>
    </row>
    <row r="6" spans="1:5" ht="15.75">
      <c r="A6" s="23"/>
      <c r="B6" s="23"/>
      <c r="C6" s="21"/>
      <c r="E6" s="26"/>
    </row>
    <row r="7" spans="1:6" ht="15.75">
      <c r="A7" s="23"/>
      <c r="B7" s="23"/>
      <c r="C7" s="21"/>
      <c r="E7" s="26"/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1000*SLOPE(B3:B13,A3:A13)</f>
        <v>71.27845442956271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CORREL(B3:B13,A3:A13)</f>
        <v>0.9898160694554087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5" t="s">
        <v>11</v>
      </c>
      <c r="E15" s="21" t="s">
        <v>12</v>
      </c>
      <c r="G15" s="23" t="s">
        <v>13</v>
      </c>
    </row>
    <row r="16" spans="1:5" ht="15.75">
      <c r="A16" s="34">
        <v>0</v>
      </c>
      <c r="B16" s="21"/>
      <c r="C16" s="21"/>
      <c r="D16" s="22">
        <f aca="true" t="shared" si="0" ref="D16:D74">G$18+G$20*A16</f>
        <v>0.8798005571686485</v>
      </c>
      <c r="E16" s="21">
        <v>0</v>
      </c>
    </row>
    <row r="17" spans="1:7" ht="15.75">
      <c r="A17" s="21">
        <v>2</v>
      </c>
      <c r="B17" s="21">
        <v>0.86</v>
      </c>
      <c r="C17" s="21">
        <f>B17*(1+($I$19+$I$20*A17)/(1282900)+($I$21+A17*$I$22-$I$23)/400)</f>
        <v>0.86</v>
      </c>
      <c r="D17" s="22">
        <f t="shared" si="0"/>
        <v>0.8803905544287417</v>
      </c>
      <c r="E17" s="21">
        <f>E16+(A17-A16)/D17</f>
        <v>2.27171905688804</v>
      </c>
      <c r="G17" s="23" t="s">
        <v>14</v>
      </c>
    </row>
    <row r="18" spans="1:7" ht="15.75">
      <c r="A18" s="21">
        <v>2</v>
      </c>
      <c r="B18" s="21">
        <v>0.89</v>
      </c>
      <c r="C18" s="21">
        <f>B18*(1+($I$19+$I$20*A18)/(1282900)+($I$21+A18*$I$22-$I$23)/400)</f>
        <v>0.89</v>
      </c>
      <c r="D18" s="22">
        <f t="shared" si="0"/>
        <v>0.8803905544287417</v>
      </c>
      <c r="E18" s="21">
        <f>E17+(A18-A17)/D18</f>
        <v>2.27171905688804</v>
      </c>
      <c r="G18" s="21">
        <f>INTERCEPT(C16:C1001,A16:A1001)</f>
        <v>0.8798005571686485</v>
      </c>
    </row>
    <row r="19" spans="1:7" ht="15.75">
      <c r="A19" s="21">
        <v>8.55</v>
      </c>
      <c r="B19" s="21">
        <v>0.84</v>
      </c>
      <c r="C19" s="21">
        <f>B19*(1+($I$19+$I$20*A19)/(1282900)+($I$21+A19*$I$22-$I$23)/400)</f>
        <v>0.84</v>
      </c>
      <c r="D19" s="22">
        <f t="shared" si="0"/>
        <v>0.882322795455547</v>
      </c>
      <c r="E19" s="21">
        <f>E18+(A19-A18)/D19</f>
        <v>9.695306018186265</v>
      </c>
      <c r="G19" s="23" t="s">
        <v>21</v>
      </c>
    </row>
    <row r="20" spans="1:7" ht="15.75">
      <c r="A20" s="21">
        <v>8.55</v>
      </c>
      <c r="B20" s="21">
        <v>0.86</v>
      </c>
      <c r="C20" s="21">
        <f>B20*(1+($I$19+$I$20*A20)/(1282900)+($I$21+A20*$I$22-$I$23)/400)</f>
        <v>0.86</v>
      </c>
      <c r="D20" s="22">
        <f t="shared" si="0"/>
        <v>0.882322795455547</v>
      </c>
      <c r="E20" s="21">
        <f>E19+(A20-A19)/D20</f>
        <v>9.695306018186265</v>
      </c>
      <c r="G20" s="37">
        <f>SLOPE(C16:C1001,A16:A1001)</f>
        <v>0.00029499863004661415</v>
      </c>
    </row>
    <row r="21" spans="1:5" ht="15.75">
      <c r="A21" s="21">
        <v>11.1</v>
      </c>
      <c r="B21" s="21">
        <v>0.81</v>
      </c>
      <c r="C21" s="21">
        <f>B21*(1+($I$22+$I$23*A21)/(1282900)+($I$24+A21*$I$25-$I$26)/400)</f>
        <v>0.81</v>
      </c>
      <c r="D21" s="22">
        <f t="shared" si="0"/>
        <v>0.8830750419621659</v>
      </c>
      <c r="E21" s="21">
        <f>E20+(A21-A20)/D21</f>
        <v>12.582942831399757</v>
      </c>
    </row>
    <row r="22" spans="1:5" ht="15.75">
      <c r="A22" s="21">
        <v>16.2</v>
      </c>
      <c r="B22" s="21">
        <v>1</v>
      </c>
      <c r="C22" s="21">
        <f aca="true" t="shared" si="1" ref="C22:C74">B22*(1+($I$22+$I$23*A22)/(1282900)+($I$24+A22*$I$25-$I$26)/400)</f>
        <v>1</v>
      </c>
      <c r="D22" s="22">
        <f t="shared" si="0"/>
        <v>0.8845795349754036</v>
      </c>
      <c r="E22" s="21">
        <f aca="true" t="shared" si="2" ref="E22:E74">E21+(A22-A21)/D22</f>
        <v>18.34839387152789</v>
      </c>
    </row>
    <row r="23" spans="1:5" ht="15.75">
      <c r="A23" s="21">
        <v>16.2</v>
      </c>
      <c r="B23" s="21">
        <v>1</v>
      </c>
      <c r="C23" s="21">
        <f t="shared" si="1"/>
        <v>1</v>
      </c>
      <c r="D23" s="22">
        <f t="shared" si="0"/>
        <v>0.8845795349754036</v>
      </c>
      <c r="E23" s="21">
        <f t="shared" si="2"/>
        <v>18.34839387152789</v>
      </c>
    </row>
    <row r="24" spans="1:5" ht="15.75">
      <c r="A24" s="21">
        <v>18.1</v>
      </c>
      <c r="B24" s="21">
        <v>0.87</v>
      </c>
      <c r="C24" s="21">
        <f t="shared" si="1"/>
        <v>0.87</v>
      </c>
      <c r="D24" s="22">
        <f t="shared" si="0"/>
        <v>0.8851400323724922</v>
      </c>
      <c r="E24" s="21">
        <f t="shared" si="2"/>
        <v>20.494946880668515</v>
      </c>
    </row>
    <row r="25" spans="1:5" ht="15.75">
      <c r="A25" s="21">
        <v>18.1</v>
      </c>
      <c r="B25" s="21">
        <v>0.89</v>
      </c>
      <c r="C25" s="21">
        <f t="shared" si="1"/>
        <v>0.89</v>
      </c>
      <c r="D25" s="22">
        <f t="shared" si="0"/>
        <v>0.8851400323724922</v>
      </c>
      <c r="E25" s="21">
        <f t="shared" si="2"/>
        <v>20.494946880668515</v>
      </c>
    </row>
    <row r="26" spans="1:7" ht="15.75">
      <c r="A26" s="21">
        <v>27.2</v>
      </c>
      <c r="B26" s="21">
        <v>0.82</v>
      </c>
      <c r="C26" s="21">
        <f t="shared" si="1"/>
        <v>0.82</v>
      </c>
      <c r="D26" s="22">
        <f t="shared" si="0"/>
        <v>0.8878245199059164</v>
      </c>
      <c r="E26" s="21">
        <f t="shared" si="2"/>
        <v>30.744720113969542</v>
      </c>
      <c r="G26" s="36" t="s">
        <v>15</v>
      </c>
    </row>
    <row r="27" spans="1:5" ht="15.75">
      <c r="A27" s="21">
        <v>27.2</v>
      </c>
      <c r="B27" s="21">
        <v>0.87</v>
      </c>
      <c r="C27" s="21">
        <f t="shared" si="1"/>
        <v>0.87</v>
      </c>
      <c r="D27" s="22">
        <f t="shared" si="0"/>
        <v>0.8878245199059164</v>
      </c>
      <c r="E27" s="21">
        <f t="shared" si="2"/>
        <v>30.744720113969542</v>
      </c>
    </row>
    <row r="28" spans="1:9" ht="15.75">
      <c r="A28" s="21">
        <v>27.6</v>
      </c>
      <c r="B28" s="21">
        <v>0.9</v>
      </c>
      <c r="C28" s="21">
        <f t="shared" si="1"/>
        <v>0.9</v>
      </c>
      <c r="D28" s="22">
        <f t="shared" si="0"/>
        <v>0.887942519357935</v>
      </c>
      <c r="E28" s="21">
        <f t="shared" si="2"/>
        <v>31.19519972416913</v>
      </c>
      <c r="G28" s="23" t="s">
        <v>16</v>
      </c>
      <c r="I28" s="21">
        <v>4630</v>
      </c>
    </row>
    <row r="29" spans="1:9" ht="15.75">
      <c r="A29" s="21">
        <v>29.8</v>
      </c>
      <c r="B29" s="21">
        <v>0.86</v>
      </c>
      <c r="C29" s="21">
        <f t="shared" si="1"/>
        <v>0.86</v>
      </c>
      <c r="D29" s="22">
        <f t="shared" si="0"/>
        <v>0.8885915163440375</v>
      </c>
      <c r="E29" s="21">
        <f t="shared" si="2"/>
        <v>33.671027997942815</v>
      </c>
      <c r="G29" s="23" t="s">
        <v>17</v>
      </c>
      <c r="I29" s="21">
        <v>1.8</v>
      </c>
    </row>
    <row r="30" spans="1:9" ht="15.75">
      <c r="A30" s="21">
        <v>29.8</v>
      </c>
      <c r="B30" s="21">
        <v>0.87</v>
      </c>
      <c r="C30" s="21">
        <f t="shared" si="1"/>
        <v>0.87</v>
      </c>
      <c r="D30" s="22">
        <f t="shared" si="0"/>
        <v>0.8885915163440375</v>
      </c>
      <c r="E30" s="21">
        <f t="shared" si="2"/>
        <v>33.671027997942815</v>
      </c>
      <c r="G30" s="23" t="s">
        <v>18</v>
      </c>
      <c r="I30" s="21">
        <f>G3</f>
        <v>2.508414035087729</v>
      </c>
    </row>
    <row r="31" spans="1:9" ht="15.75">
      <c r="A31" s="21">
        <v>36.7</v>
      </c>
      <c r="B31" s="21">
        <v>0.86</v>
      </c>
      <c r="C31" s="21">
        <f t="shared" si="1"/>
        <v>0.86</v>
      </c>
      <c r="D31" s="22">
        <f t="shared" si="0"/>
        <v>0.8906270068913592</v>
      </c>
      <c r="E31" s="21">
        <f t="shared" si="2"/>
        <v>41.41837896148897</v>
      </c>
      <c r="G31" s="23" t="s">
        <v>19</v>
      </c>
      <c r="I31" s="21">
        <f>F9/1000</f>
        <v>0.07127845442956271</v>
      </c>
    </row>
    <row r="32" spans="1:9" ht="15.75">
      <c r="A32" s="21">
        <v>36.7</v>
      </c>
      <c r="B32" s="21">
        <v>0.88</v>
      </c>
      <c r="C32" s="21">
        <f t="shared" si="1"/>
        <v>0.88</v>
      </c>
      <c r="D32" s="22">
        <f t="shared" si="0"/>
        <v>0.8906270068913592</v>
      </c>
      <c r="E32" s="21">
        <f t="shared" si="2"/>
        <v>41.41837896148897</v>
      </c>
      <c r="G32" s="23" t="s">
        <v>20</v>
      </c>
      <c r="I32" s="21">
        <v>15</v>
      </c>
    </row>
    <row r="33" spans="1:5" ht="15.75">
      <c r="A33" s="21">
        <v>37.1</v>
      </c>
      <c r="B33" s="21">
        <v>0.79</v>
      </c>
      <c r="C33" s="21">
        <f t="shared" si="1"/>
        <v>0.79</v>
      </c>
      <c r="D33" s="22">
        <f t="shared" si="0"/>
        <v>0.8907450063433778</v>
      </c>
      <c r="E33" s="21">
        <f t="shared" si="2"/>
        <v>41.8674412600721</v>
      </c>
    </row>
    <row r="34" spans="1:5" ht="15.75">
      <c r="A34" s="21">
        <v>37.1</v>
      </c>
      <c r="B34" s="21">
        <v>0.83</v>
      </c>
      <c r="C34" s="21">
        <f t="shared" si="1"/>
        <v>0.83</v>
      </c>
      <c r="D34" s="22">
        <f t="shared" si="0"/>
        <v>0.8907450063433778</v>
      </c>
      <c r="E34" s="21">
        <f t="shared" si="2"/>
        <v>41.8674412600721</v>
      </c>
    </row>
    <row r="35" spans="1:5" ht="15.75">
      <c r="A35" s="21">
        <v>46.2</v>
      </c>
      <c r="B35" s="21">
        <v>0.96</v>
      </c>
      <c r="C35" s="21">
        <f t="shared" si="1"/>
        <v>0.96</v>
      </c>
      <c r="D35" s="22">
        <f t="shared" si="0"/>
        <v>0.893429493876802</v>
      </c>
      <c r="E35" s="21">
        <f t="shared" si="2"/>
        <v>52.05291203573784</v>
      </c>
    </row>
    <row r="36" spans="1:5" ht="15.75">
      <c r="A36" s="21">
        <v>46.2</v>
      </c>
      <c r="B36" s="21">
        <v>1.01</v>
      </c>
      <c r="C36" s="21">
        <f t="shared" si="1"/>
        <v>1.01</v>
      </c>
      <c r="D36" s="22">
        <f t="shared" si="0"/>
        <v>0.893429493876802</v>
      </c>
      <c r="E36" s="21">
        <f t="shared" si="2"/>
        <v>52.05291203573784</v>
      </c>
    </row>
    <row r="37" spans="1:5" ht="15.75">
      <c r="A37" s="21">
        <v>46.6</v>
      </c>
      <c r="B37" s="21">
        <v>0.88</v>
      </c>
      <c r="C37" s="21">
        <f t="shared" si="1"/>
        <v>0.88</v>
      </c>
      <c r="D37" s="22">
        <f t="shared" si="0"/>
        <v>0.8935474933288207</v>
      </c>
      <c r="E37" s="21">
        <f t="shared" si="2"/>
        <v>52.5005659131046</v>
      </c>
    </row>
    <row r="38" spans="1:5" ht="15.75">
      <c r="A38" s="21">
        <v>46.6</v>
      </c>
      <c r="B38" s="21">
        <v>0.94</v>
      </c>
      <c r="C38" s="21">
        <f t="shared" si="1"/>
        <v>0.94</v>
      </c>
      <c r="D38" s="22">
        <f t="shared" si="0"/>
        <v>0.8935474933288207</v>
      </c>
      <c r="E38" s="21">
        <f t="shared" si="2"/>
        <v>52.5005659131046</v>
      </c>
    </row>
    <row r="39" spans="1:5" ht="15.75">
      <c r="A39" s="21">
        <v>49.1</v>
      </c>
      <c r="B39" s="21">
        <v>0.86</v>
      </c>
      <c r="C39" s="21">
        <f t="shared" si="1"/>
        <v>0.86</v>
      </c>
      <c r="D39" s="22">
        <f t="shared" si="0"/>
        <v>0.8942849899039372</v>
      </c>
      <c r="E39" s="21">
        <f t="shared" si="2"/>
        <v>55.2960953340653</v>
      </c>
    </row>
    <row r="40" spans="1:5" ht="15.75">
      <c r="A40" s="21">
        <v>49.1</v>
      </c>
      <c r="B40" s="21">
        <v>0.87</v>
      </c>
      <c r="C40" s="21">
        <f t="shared" si="1"/>
        <v>0.87</v>
      </c>
      <c r="D40" s="22">
        <f t="shared" si="0"/>
        <v>0.8942849899039372</v>
      </c>
      <c r="E40" s="21">
        <f t="shared" si="2"/>
        <v>55.2960953340653</v>
      </c>
    </row>
    <row r="41" spans="1:5" ht="15.75">
      <c r="A41" s="21">
        <v>56.1</v>
      </c>
      <c r="B41" s="21">
        <v>1.01</v>
      </c>
      <c r="C41" s="21">
        <f t="shared" si="1"/>
        <v>1.01</v>
      </c>
      <c r="D41" s="22">
        <f t="shared" si="0"/>
        <v>0.8963499803142635</v>
      </c>
      <c r="E41" s="21">
        <f t="shared" si="2"/>
        <v>63.1055449393922</v>
      </c>
    </row>
    <row r="42" spans="1:5" ht="15.75">
      <c r="A42" s="21">
        <v>56.1</v>
      </c>
      <c r="B42" s="21">
        <v>1.02</v>
      </c>
      <c r="C42" s="21">
        <f t="shared" si="1"/>
        <v>1.02</v>
      </c>
      <c r="D42" s="22">
        <f t="shared" si="0"/>
        <v>0.8963499803142635</v>
      </c>
      <c r="E42" s="21">
        <f t="shared" si="2"/>
        <v>63.1055449393922</v>
      </c>
    </row>
    <row r="43" spans="1:5" ht="15.75">
      <c r="A43" s="21">
        <v>65.2</v>
      </c>
      <c r="B43" s="21">
        <v>0.92</v>
      </c>
      <c r="C43" s="21">
        <f t="shared" si="1"/>
        <v>0.92</v>
      </c>
      <c r="D43" s="22">
        <f t="shared" si="0"/>
        <v>0.8990344678476877</v>
      </c>
      <c r="E43" s="21">
        <f t="shared" si="2"/>
        <v>73.2275150366963</v>
      </c>
    </row>
    <row r="44" spans="1:5" ht="15.75">
      <c r="A44" s="21">
        <v>65.6</v>
      </c>
      <c r="B44" s="21">
        <v>0.86</v>
      </c>
      <c r="C44" s="21">
        <f t="shared" si="1"/>
        <v>0.86</v>
      </c>
      <c r="D44" s="22">
        <f t="shared" si="0"/>
        <v>0.8991524672997063</v>
      </c>
      <c r="E44" s="21">
        <f t="shared" si="2"/>
        <v>73.67237841031441</v>
      </c>
    </row>
    <row r="45" spans="1:5" ht="15.75">
      <c r="A45" s="21">
        <v>65.6</v>
      </c>
      <c r="B45" s="21">
        <v>0.9</v>
      </c>
      <c r="C45" s="21">
        <f t="shared" si="1"/>
        <v>0.9</v>
      </c>
      <c r="D45" s="22">
        <f t="shared" si="0"/>
        <v>0.8991524672997063</v>
      </c>
      <c r="E45" s="21">
        <f t="shared" si="2"/>
        <v>73.67237841031441</v>
      </c>
    </row>
    <row r="46" spans="1:5" ht="15.75">
      <c r="A46" s="21">
        <v>68.1</v>
      </c>
      <c r="B46" s="21">
        <v>0.87</v>
      </c>
      <c r="C46" s="21">
        <f t="shared" si="1"/>
        <v>0.87</v>
      </c>
      <c r="D46" s="22">
        <f t="shared" si="0"/>
        <v>0.8998899638748229</v>
      </c>
      <c r="E46" s="21">
        <f t="shared" si="2"/>
        <v>76.45049584729003</v>
      </c>
    </row>
    <row r="47" spans="1:5" ht="15.75">
      <c r="A47" s="21">
        <v>68.1</v>
      </c>
      <c r="B47" s="21">
        <v>0.91</v>
      </c>
      <c r="C47" s="21">
        <f t="shared" si="1"/>
        <v>0.91</v>
      </c>
      <c r="D47" s="22">
        <f t="shared" si="0"/>
        <v>0.8998899638748229</v>
      </c>
      <c r="E47" s="21">
        <f t="shared" si="2"/>
        <v>76.45049584729003</v>
      </c>
    </row>
    <row r="48" spans="1:5" ht="15.75">
      <c r="A48" s="21">
        <v>74.7</v>
      </c>
      <c r="B48" s="21">
        <v>0.84</v>
      </c>
      <c r="C48" s="21">
        <f t="shared" si="1"/>
        <v>0.84</v>
      </c>
      <c r="D48" s="22">
        <f t="shared" si="0"/>
        <v>0.9018369548331305</v>
      </c>
      <c r="E48" s="21">
        <f t="shared" si="2"/>
        <v>83.768891888425</v>
      </c>
    </row>
    <row r="49" spans="1:5" ht="15.75">
      <c r="A49" s="21">
        <v>75.1</v>
      </c>
      <c r="B49" s="21">
        <v>0.91</v>
      </c>
      <c r="C49" s="21">
        <f t="shared" si="1"/>
        <v>0.91</v>
      </c>
      <c r="D49" s="22">
        <f t="shared" si="0"/>
        <v>0.9019549542851492</v>
      </c>
      <c r="E49" s="21">
        <f t="shared" si="2"/>
        <v>84.21237301583564</v>
      </c>
    </row>
    <row r="50" spans="1:5" ht="15.75">
      <c r="A50" s="21">
        <v>75.1</v>
      </c>
      <c r="B50" s="21">
        <v>0.91</v>
      </c>
      <c r="C50" s="21">
        <f t="shared" si="1"/>
        <v>0.91</v>
      </c>
      <c r="D50" s="22">
        <f t="shared" si="0"/>
        <v>0.9019549542851492</v>
      </c>
      <c r="E50" s="21">
        <f t="shared" si="2"/>
        <v>84.21237301583564</v>
      </c>
    </row>
    <row r="51" spans="1:5" ht="15.75">
      <c r="A51" s="21">
        <v>84.2</v>
      </c>
      <c r="B51" s="21">
        <v>0.86</v>
      </c>
      <c r="C51" s="21">
        <f t="shared" si="1"/>
        <v>0.86</v>
      </c>
      <c r="D51" s="22">
        <f t="shared" si="0"/>
        <v>0.9046394418185734</v>
      </c>
      <c r="E51" s="21">
        <f t="shared" si="2"/>
        <v>94.27162931103598</v>
      </c>
    </row>
    <row r="52" spans="1:5" ht="15.75">
      <c r="A52" s="21">
        <v>84.2</v>
      </c>
      <c r="B52" s="21">
        <v>0.86</v>
      </c>
      <c r="C52" s="21">
        <f t="shared" si="1"/>
        <v>0.86</v>
      </c>
      <c r="D52" s="22">
        <f t="shared" si="0"/>
        <v>0.9046394418185734</v>
      </c>
      <c r="E52" s="21">
        <f t="shared" si="2"/>
        <v>94.27162931103598</v>
      </c>
    </row>
    <row r="53" spans="1:5" ht="15.75">
      <c r="A53" s="21">
        <v>84.6</v>
      </c>
      <c r="B53" s="21">
        <v>0.96</v>
      </c>
      <c r="C53" s="21">
        <f t="shared" si="1"/>
        <v>0.96</v>
      </c>
      <c r="D53" s="22">
        <f t="shared" si="0"/>
        <v>0.904757441270592</v>
      </c>
      <c r="E53" s="21">
        <f t="shared" si="2"/>
        <v>94.71373675525689</v>
      </c>
    </row>
    <row r="54" spans="1:5" ht="15.75">
      <c r="A54" s="21">
        <v>84.6</v>
      </c>
      <c r="B54" s="21">
        <v>0.97</v>
      </c>
      <c r="C54" s="21">
        <f t="shared" si="1"/>
        <v>0.97</v>
      </c>
      <c r="D54" s="22">
        <f t="shared" si="0"/>
        <v>0.904757441270592</v>
      </c>
      <c r="E54" s="21">
        <f t="shared" si="2"/>
        <v>94.71373675525689</v>
      </c>
    </row>
    <row r="55" spans="1:5" ht="15.75">
      <c r="A55" s="21">
        <v>87.1</v>
      </c>
      <c r="B55" s="21">
        <v>0.87</v>
      </c>
      <c r="C55" s="21">
        <f t="shared" si="1"/>
        <v>0.87</v>
      </c>
      <c r="D55" s="22">
        <f t="shared" si="0"/>
        <v>0.9054949378457086</v>
      </c>
      <c r="E55" s="21">
        <f t="shared" si="2"/>
        <v>97.47465776708256</v>
      </c>
    </row>
    <row r="56" spans="1:5" ht="15.75">
      <c r="A56" s="21">
        <v>93.7</v>
      </c>
      <c r="B56" s="21">
        <v>0.86</v>
      </c>
      <c r="C56" s="21">
        <f t="shared" si="1"/>
        <v>0.86</v>
      </c>
      <c r="D56" s="22">
        <f t="shared" si="0"/>
        <v>0.9074419288040162</v>
      </c>
      <c r="E56" s="21">
        <f t="shared" si="2"/>
        <v>104.74785045358166</v>
      </c>
    </row>
    <row r="57" spans="1:5" ht="15.75">
      <c r="A57" s="21">
        <v>93.7</v>
      </c>
      <c r="B57" s="21">
        <v>0.87</v>
      </c>
      <c r="C57" s="21">
        <f t="shared" si="1"/>
        <v>0.87</v>
      </c>
      <c r="D57" s="22">
        <f t="shared" si="0"/>
        <v>0.9074419288040162</v>
      </c>
      <c r="E57" s="21">
        <f t="shared" si="2"/>
        <v>104.74785045358166</v>
      </c>
    </row>
    <row r="58" spans="1:5" ht="15.75">
      <c r="A58" s="21">
        <v>94.1</v>
      </c>
      <c r="B58" s="21">
        <v>0.91</v>
      </c>
      <c r="C58" s="21">
        <f t="shared" si="1"/>
        <v>0.91</v>
      </c>
      <c r="D58" s="22">
        <f t="shared" si="0"/>
        <v>0.9075599282560348</v>
      </c>
      <c r="E58" s="21">
        <f t="shared" si="2"/>
        <v>105.18859269830442</v>
      </c>
    </row>
    <row r="59" spans="1:5" ht="15.75">
      <c r="A59" s="21">
        <v>94.1</v>
      </c>
      <c r="B59" s="21">
        <v>0.92</v>
      </c>
      <c r="C59" s="21">
        <f t="shared" si="1"/>
        <v>0.92</v>
      </c>
      <c r="D59" s="22">
        <f t="shared" si="0"/>
        <v>0.9075599282560348</v>
      </c>
      <c r="E59" s="21">
        <f t="shared" si="2"/>
        <v>105.18859269830442</v>
      </c>
    </row>
    <row r="60" spans="1:5" ht="15.75">
      <c r="A60" s="21">
        <v>104</v>
      </c>
      <c r="B60" s="21">
        <v>0.88</v>
      </c>
      <c r="C60" s="21">
        <f t="shared" si="1"/>
        <v>0.88</v>
      </c>
      <c r="D60" s="22">
        <f t="shared" si="0"/>
        <v>0.9104804146934964</v>
      </c>
      <c r="E60" s="21">
        <f t="shared" si="2"/>
        <v>116.061973212846</v>
      </c>
    </row>
    <row r="61" spans="1:5" ht="15.75">
      <c r="A61" s="21">
        <v>104</v>
      </c>
      <c r="B61" s="21">
        <v>0.89</v>
      </c>
      <c r="C61" s="21">
        <f t="shared" si="1"/>
        <v>0.89</v>
      </c>
      <c r="D61" s="22">
        <f t="shared" si="0"/>
        <v>0.9104804146934964</v>
      </c>
      <c r="E61" s="21">
        <f t="shared" si="2"/>
        <v>116.061973212846</v>
      </c>
    </row>
    <row r="62" spans="1:5" ht="15.75">
      <c r="A62" s="21">
        <v>106</v>
      </c>
      <c r="B62" s="21">
        <v>0.97</v>
      </c>
      <c r="C62" s="21">
        <f t="shared" si="1"/>
        <v>0.97</v>
      </c>
      <c r="D62" s="22">
        <f t="shared" si="0"/>
        <v>0.9110704119535895</v>
      </c>
      <c r="E62" s="21">
        <f t="shared" si="2"/>
        <v>118.25719322411982</v>
      </c>
    </row>
    <row r="63" spans="1:5" ht="15.75">
      <c r="A63" s="21">
        <v>106</v>
      </c>
      <c r="B63" s="21">
        <v>0.99</v>
      </c>
      <c r="C63" s="21">
        <f t="shared" si="1"/>
        <v>0.99</v>
      </c>
      <c r="D63" s="22">
        <f t="shared" si="0"/>
        <v>0.9110704119535895</v>
      </c>
      <c r="E63" s="21">
        <f t="shared" si="2"/>
        <v>118.25719322411982</v>
      </c>
    </row>
    <row r="64" spans="1:5" ht="15.75">
      <c r="A64" s="21">
        <v>113</v>
      </c>
      <c r="B64" s="21">
        <v>0.83</v>
      </c>
      <c r="C64" s="21">
        <f t="shared" si="1"/>
        <v>0.83</v>
      </c>
      <c r="D64" s="22">
        <f t="shared" si="0"/>
        <v>0.9131354023639159</v>
      </c>
      <c r="E64" s="21">
        <f t="shared" si="2"/>
        <v>125.92308809784662</v>
      </c>
    </row>
    <row r="65" spans="1:5" ht="15.75">
      <c r="A65" s="21">
        <v>113</v>
      </c>
      <c r="B65" s="21">
        <v>0.84</v>
      </c>
      <c r="C65" s="21">
        <f t="shared" si="1"/>
        <v>0.84</v>
      </c>
      <c r="D65" s="22">
        <f t="shared" si="0"/>
        <v>0.9131354023639159</v>
      </c>
      <c r="E65" s="21">
        <f t="shared" si="2"/>
        <v>125.92308809784662</v>
      </c>
    </row>
    <row r="66" spans="1:5" ht="15.75">
      <c r="A66" s="21">
        <v>113</v>
      </c>
      <c r="B66" s="21">
        <v>0.89</v>
      </c>
      <c r="C66" s="21">
        <f t="shared" si="1"/>
        <v>0.89</v>
      </c>
      <c r="D66" s="22">
        <f t="shared" si="0"/>
        <v>0.9131354023639159</v>
      </c>
      <c r="E66" s="21">
        <f t="shared" si="2"/>
        <v>125.92308809784662</v>
      </c>
    </row>
    <row r="67" spans="1:5" ht="15.75">
      <c r="A67" s="21">
        <v>113</v>
      </c>
      <c r="B67" s="21">
        <v>0.9</v>
      </c>
      <c r="C67" s="21">
        <f t="shared" si="1"/>
        <v>0.9</v>
      </c>
      <c r="D67" s="22">
        <f t="shared" si="0"/>
        <v>0.9131354023639159</v>
      </c>
      <c r="E67" s="21">
        <f t="shared" si="2"/>
        <v>125.92308809784662</v>
      </c>
    </row>
    <row r="68" spans="1:5" ht="15.75">
      <c r="A68" s="21">
        <v>122</v>
      </c>
      <c r="B68" s="21">
        <v>0.86</v>
      </c>
      <c r="C68" s="21">
        <f t="shared" si="1"/>
        <v>0.86</v>
      </c>
      <c r="D68" s="22">
        <f t="shared" si="0"/>
        <v>0.9157903900343354</v>
      </c>
      <c r="E68" s="21">
        <f t="shared" si="2"/>
        <v>135.7506644711503</v>
      </c>
    </row>
    <row r="69" spans="1:5" ht="15.75">
      <c r="A69" s="21">
        <v>132</v>
      </c>
      <c r="B69" s="21">
        <v>0.91</v>
      </c>
      <c r="C69" s="21">
        <f t="shared" si="1"/>
        <v>0.91</v>
      </c>
      <c r="D69" s="22">
        <f t="shared" si="0"/>
        <v>0.9187403763348015</v>
      </c>
      <c r="E69" s="21">
        <f t="shared" si="2"/>
        <v>146.63513222459085</v>
      </c>
    </row>
    <row r="70" spans="1:5" ht="15.75">
      <c r="A70" s="21">
        <v>132</v>
      </c>
      <c r="B70" s="21">
        <v>0.92</v>
      </c>
      <c r="C70" s="21">
        <f t="shared" si="1"/>
        <v>0.92</v>
      </c>
      <c r="D70" s="22">
        <f t="shared" si="0"/>
        <v>0.9187403763348015</v>
      </c>
      <c r="E70" s="21">
        <f t="shared" si="2"/>
        <v>146.63513222459085</v>
      </c>
    </row>
    <row r="71" spans="1:5" ht="15.75">
      <c r="A71" s="21">
        <v>132</v>
      </c>
      <c r="B71" s="21">
        <v>0.93</v>
      </c>
      <c r="C71" s="21">
        <f t="shared" si="1"/>
        <v>0.93</v>
      </c>
      <c r="D71" s="22">
        <f t="shared" si="0"/>
        <v>0.9187403763348015</v>
      </c>
      <c r="E71" s="21">
        <f t="shared" si="2"/>
        <v>146.63513222459085</v>
      </c>
    </row>
    <row r="72" spans="1:5" ht="15.75">
      <c r="A72" s="21">
        <v>132</v>
      </c>
      <c r="B72" s="21">
        <v>0.96</v>
      </c>
      <c r="C72" s="21">
        <f t="shared" si="1"/>
        <v>0.96</v>
      </c>
      <c r="D72" s="22">
        <f t="shared" si="0"/>
        <v>0.9187403763348015</v>
      </c>
      <c r="E72" s="21">
        <f t="shared" si="2"/>
        <v>146.63513222459085</v>
      </c>
    </row>
    <row r="73" spans="1:5" ht="15.75">
      <c r="A73" s="21">
        <v>135</v>
      </c>
      <c r="B73" s="21">
        <v>0.95</v>
      </c>
      <c r="C73" s="21">
        <f t="shared" si="1"/>
        <v>0.95</v>
      </c>
      <c r="D73" s="22">
        <f t="shared" si="0"/>
        <v>0.9196253722249413</v>
      </c>
      <c r="E73" s="21">
        <f t="shared" si="2"/>
        <v>149.89733017019753</v>
      </c>
    </row>
    <row r="74" spans="1:5" ht="15.75">
      <c r="A74" s="21">
        <v>135</v>
      </c>
      <c r="B74" s="21">
        <v>1.01</v>
      </c>
      <c r="C74" s="21">
        <f t="shared" si="1"/>
        <v>1.01</v>
      </c>
      <c r="D74" s="22">
        <f t="shared" si="0"/>
        <v>0.9196253722249413</v>
      </c>
      <c r="E74" s="21">
        <f t="shared" si="2"/>
        <v>149.89733017019753</v>
      </c>
    </row>
    <row r="75" spans="1:5" ht="15.75">
      <c r="A75" s="21">
        <v>141</v>
      </c>
      <c r="B75" s="21">
        <v>0.92</v>
      </c>
      <c r="C75" s="21">
        <f aca="true" t="shared" si="3" ref="C75:C115">B75*(1+($I$22+$I$23*A75)/(1282900)+($I$24+A75*$I$25-$I$26)/400)</f>
        <v>0.92</v>
      </c>
      <c r="D75" s="22">
        <f aca="true" t="shared" si="4" ref="D75:D115">G$18+G$20*A75</f>
        <v>0.921395364005221</v>
      </c>
      <c r="E75" s="21">
        <f aca="true" t="shared" si="5" ref="E75:E115">E74+(A75-A74)/D75</f>
        <v>156.40919275860753</v>
      </c>
    </row>
    <row r="76" spans="1:5" ht="15.75">
      <c r="A76" s="21">
        <v>141</v>
      </c>
      <c r="B76" s="21">
        <v>0.93</v>
      </c>
      <c r="C76" s="21">
        <f t="shared" si="3"/>
        <v>0.93</v>
      </c>
      <c r="D76" s="22">
        <f t="shared" si="4"/>
        <v>0.921395364005221</v>
      </c>
      <c r="E76" s="21">
        <f t="shared" si="5"/>
        <v>156.40919275860753</v>
      </c>
    </row>
    <row r="77" spans="1:5" ht="15.75">
      <c r="A77" s="21">
        <v>142</v>
      </c>
      <c r="B77" s="21">
        <v>0.89</v>
      </c>
      <c r="C77" s="21">
        <f t="shared" si="3"/>
        <v>0.89</v>
      </c>
      <c r="D77" s="22">
        <f t="shared" si="4"/>
        <v>0.9216903626352677</v>
      </c>
      <c r="E77" s="21">
        <f t="shared" si="5"/>
        <v>157.49415582271166</v>
      </c>
    </row>
    <row r="78" spans="1:5" ht="15.75">
      <c r="A78" s="21">
        <v>142</v>
      </c>
      <c r="B78" s="21">
        <v>0.92</v>
      </c>
      <c r="C78" s="21">
        <f t="shared" si="3"/>
        <v>0.92</v>
      </c>
      <c r="D78" s="22">
        <f t="shared" si="4"/>
        <v>0.9216903626352677</v>
      </c>
      <c r="E78" s="21">
        <f t="shared" si="5"/>
        <v>157.49415582271166</v>
      </c>
    </row>
    <row r="79" spans="1:5" ht="15.75">
      <c r="A79" s="21">
        <v>144</v>
      </c>
      <c r="B79" s="21">
        <v>0.91</v>
      </c>
      <c r="C79" s="21">
        <f t="shared" si="3"/>
        <v>0.91</v>
      </c>
      <c r="D79" s="22">
        <f t="shared" si="4"/>
        <v>0.922280359895361</v>
      </c>
      <c r="E79" s="21">
        <f t="shared" si="5"/>
        <v>159.6626938150277</v>
      </c>
    </row>
    <row r="80" spans="1:5" ht="15.75">
      <c r="A80" s="21">
        <v>144</v>
      </c>
      <c r="B80" s="21">
        <v>0.93</v>
      </c>
      <c r="C80" s="21">
        <f t="shared" si="3"/>
        <v>0.93</v>
      </c>
      <c r="D80" s="22">
        <f t="shared" si="4"/>
        <v>0.922280359895361</v>
      </c>
      <c r="E80" s="21">
        <f t="shared" si="5"/>
        <v>159.6626938150277</v>
      </c>
    </row>
    <row r="81" spans="1:5" ht="15.75">
      <c r="A81" s="21">
        <v>151</v>
      </c>
      <c r="B81" s="21">
        <v>1.05</v>
      </c>
      <c r="C81" s="21">
        <f t="shared" si="3"/>
        <v>1.05</v>
      </c>
      <c r="D81" s="22">
        <f t="shared" si="4"/>
        <v>0.9243453503056872</v>
      </c>
      <c r="E81" s="21">
        <f t="shared" si="5"/>
        <v>167.23562096577828</v>
      </c>
    </row>
    <row r="82" spans="1:5" ht="15.75">
      <c r="A82" s="21">
        <v>151</v>
      </c>
      <c r="B82" s="21">
        <v>1.05</v>
      </c>
      <c r="C82" s="21">
        <f t="shared" si="3"/>
        <v>1.05</v>
      </c>
      <c r="D82" s="22">
        <f t="shared" si="4"/>
        <v>0.9243453503056872</v>
      </c>
      <c r="E82" s="21">
        <f t="shared" si="5"/>
        <v>167.23562096577828</v>
      </c>
    </row>
    <row r="83" spans="1:5" ht="15.75">
      <c r="A83" s="21">
        <v>153</v>
      </c>
      <c r="B83" s="21">
        <v>0.98</v>
      </c>
      <c r="C83" s="21">
        <f t="shared" si="3"/>
        <v>0.98</v>
      </c>
      <c r="D83" s="22">
        <f t="shared" si="4"/>
        <v>0.9249353475657804</v>
      </c>
      <c r="E83" s="21">
        <f t="shared" si="5"/>
        <v>169.39793426179787</v>
      </c>
    </row>
    <row r="84" spans="1:5" ht="15.75">
      <c r="A84" s="21">
        <v>153</v>
      </c>
      <c r="B84" s="21">
        <v>0.99</v>
      </c>
      <c r="C84" s="21">
        <f t="shared" si="3"/>
        <v>0.99</v>
      </c>
      <c r="D84" s="22">
        <f t="shared" si="4"/>
        <v>0.9249353475657804</v>
      </c>
      <c r="E84" s="21">
        <f t="shared" si="5"/>
        <v>169.39793426179787</v>
      </c>
    </row>
    <row r="85" spans="1:5" ht="15.75">
      <c r="A85" s="21">
        <v>160</v>
      </c>
      <c r="B85" s="21">
        <v>0.88</v>
      </c>
      <c r="C85" s="21">
        <f t="shared" si="3"/>
        <v>0.88</v>
      </c>
      <c r="D85" s="22">
        <f t="shared" si="4"/>
        <v>0.9270003379761067</v>
      </c>
      <c r="E85" s="21">
        <f t="shared" si="5"/>
        <v>176.9491720696318</v>
      </c>
    </row>
    <row r="86" spans="1:5" ht="15.75">
      <c r="A86" s="21">
        <v>160</v>
      </c>
      <c r="B86" s="21">
        <v>0.89</v>
      </c>
      <c r="C86" s="21">
        <f t="shared" si="3"/>
        <v>0.89</v>
      </c>
      <c r="D86" s="22">
        <f t="shared" si="4"/>
        <v>0.9270003379761067</v>
      </c>
      <c r="E86" s="21">
        <f t="shared" si="5"/>
        <v>176.9491720696318</v>
      </c>
    </row>
    <row r="87" spans="1:5" ht="15.75">
      <c r="A87" s="21">
        <v>161</v>
      </c>
      <c r="B87" s="21">
        <v>0.9</v>
      </c>
      <c r="C87" s="21">
        <f t="shared" si="3"/>
        <v>0.9</v>
      </c>
      <c r="D87" s="22">
        <f t="shared" si="4"/>
        <v>0.9272953366061534</v>
      </c>
      <c r="E87" s="21">
        <f t="shared" si="5"/>
        <v>178.02757714784553</v>
      </c>
    </row>
    <row r="88" spans="1:5" ht="15.75">
      <c r="A88" s="21">
        <v>161</v>
      </c>
      <c r="B88" s="21">
        <v>0.9</v>
      </c>
      <c r="C88" s="21">
        <f t="shared" si="3"/>
        <v>0.9</v>
      </c>
      <c r="D88" s="22">
        <f t="shared" si="4"/>
        <v>0.9272953366061534</v>
      </c>
      <c r="E88" s="21">
        <f t="shared" si="5"/>
        <v>178.02757714784553</v>
      </c>
    </row>
    <row r="89" spans="1:5" ht="15.75">
      <c r="A89" s="21">
        <v>170</v>
      </c>
      <c r="B89" s="21">
        <v>0.81</v>
      </c>
      <c r="C89" s="21">
        <f t="shared" si="3"/>
        <v>0.81</v>
      </c>
      <c r="D89" s="22">
        <f t="shared" si="4"/>
        <v>0.9299503242765729</v>
      </c>
      <c r="E89" s="21">
        <f t="shared" si="5"/>
        <v>187.70551344729387</v>
      </c>
    </row>
    <row r="90" spans="1:5" ht="15.75">
      <c r="A90" s="21">
        <v>170</v>
      </c>
      <c r="B90" s="21">
        <v>0.83</v>
      </c>
      <c r="C90" s="21">
        <f t="shared" si="3"/>
        <v>0.83</v>
      </c>
      <c r="D90" s="22">
        <f t="shared" si="4"/>
        <v>0.9299503242765729</v>
      </c>
      <c r="E90" s="21">
        <f t="shared" si="5"/>
        <v>187.70551344729387</v>
      </c>
    </row>
    <row r="91" spans="1:5" ht="15.75">
      <c r="A91" s="21">
        <v>173</v>
      </c>
      <c r="B91" s="21">
        <v>1.01</v>
      </c>
      <c r="C91" s="21">
        <f t="shared" si="3"/>
        <v>1.01</v>
      </c>
      <c r="D91" s="22">
        <f t="shared" si="4"/>
        <v>0.9308353201667127</v>
      </c>
      <c r="E91" s="21">
        <f t="shared" si="5"/>
        <v>190.92842509987565</v>
      </c>
    </row>
    <row r="92" spans="1:5" ht="15.75">
      <c r="A92" s="21">
        <v>173</v>
      </c>
      <c r="B92" s="21">
        <v>1.01</v>
      </c>
      <c r="C92" s="21">
        <f t="shared" si="3"/>
        <v>1.01</v>
      </c>
      <c r="D92" s="22">
        <f t="shared" si="4"/>
        <v>0.9308353201667127</v>
      </c>
      <c r="E92" s="21">
        <f t="shared" si="5"/>
        <v>190.92842509987565</v>
      </c>
    </row>
    <row r="93" spans="1:5" ht="15.75">
      <c r="A93" s="21">
        <v>180</v>
      </c>
      <c r="B93" s="21">
        <v>0.85</v>
      </c>
      <c r="C93" s="21">
        <f t="shared" si="3"/>
        <v>0.85</v>
      </c>
      <c r="D93" s="22">
        <f t="shared" si="4"/>
        <v>0.932900310577039</v>
      </c>
      <c r="E93" s="21">
        <f t="shared" si="5"/>
        <v>198.43190636216636</v>
      </c>
    </row>
    <row r="94" spans="1:5" ht="15.75">
      <c r="A94" s="21">
        <v>189</v>
      </c>
      <c r="B94" s="21">
        <v>0.98</v>
      </c>
      <c r="C94" s="21">
        <f t="shared" si="3"/>
        <v>0.98</v>
      </c>
      <c r="D94" s="22">
        <f t="shared" si="4"/>
        <v>0.9355552982474585</v>
      </c>
      <c r="E94" s="21">
        <f t="shared" si="5"/>
        <v>208.05186150202755</v>
      </c>
    </row>
    <row r="95" spans="1:5" ht="15.75">
      <c r="A95" s="21">
        <v>189</v>
      </c>
      <c r="B95" s="21">
        <v>0.98</v>
      </c>
      <c r="C95" s="21">
        <f t="shared" si="3"/>
        <v>0.98</v>
      </c>
      <c r="D95" s="22">
        <f t="shared" si="4"/>
        <v>0.9355552982474585</v>
      </c>
      <c r="E95" s="21">
        <f t="shared" si="5"/>
        <v>208.05186150202755</v>
      </c>
    </row>
    <row r="96" spans="1:5" ht="15.75">
      <c r="A96" s="21">
        <v>192</v>
      </c>
      <c r="B96" s="21">
        <v>0.91</v>
      </c>
      <c r="C96" s="21">
        <f t="shared" si="3"/>
        <v>0.91</v>
      </c>
      <c r="D96" s="22">
        <f t="shared" si="4"/>
        <v>0.9364402941375984</v>
      </c>
      <c r="E96" s="21">
        <f t="shared" si="5"/>
        <v>211.25548272463075</v>
      </c>
    </row>
    <row r="97" spans="1:5" ht="15.75">
      <c r="A97" s="21">
        <v>192</v>
      </c>
      <c r="B97" s="21">
        <v>0.96</v>
      </c>
      <c r="C97" s="21">
        <f t="shared" si="3"/>
        <v>0.96</v>
      </c>
      <c r="D97" s="22">
        <f t="shared" si="4"/>
        <v>0.9364402941375984</v>
      </c>
      <c r="E97" s="21">
        <f t="shared" si="5"/>
        <v>211.25548272463075</v>
      </c>
    </row>
    <row r="98" spans="1:5" ht="15.75">
      <c r="A98" s="21">
        <v>199</v>
      </c>
      <c r="B98" s="21">
        <v>0.89</v>
      </c>
      <c r="C98" s="21">
        <f t="shared" si="3"/>
        <v>0.89</v>
      </c>
      <c r="D98" s="22">
        <f t="shared" si="4"/>
        <v>0.9385052845479247</v>
      </c>
      <c r="E98" s="21">
        <f t="shared" si="5"/>
        <v>218.71415143460172</v>
      </c>
    </row>
    <row r="99" spans="1:5" ht="15.75">
      <c r="A99" s="21">
        <v>199</v>
      </c>
      <c r="B99" s="21">
        <v>0.93</v>
      </c>
      <c r="C99" s="21">
        <f t="shared" si="3"/>
        <v>0.93</v>
      </c>
      <c r="D99" s="22">
        <f t="shared" si="4"/>
        <v>0.9385052845479247</v>
      </c>
      <c r="E99" s="21">
        <f t="shared" si="5"/>
        <v>218.71415143460172</v>
      </c>
    </row>
    <row r="100" spans="1:5" ht="15.75">
      <c r="A100" s="21">
        <v>208</v>
      </c>
      <c r="B100" s="21">
        <v>0.9</v>
      </c>
      <c r="C100" s="21">
        <f t="shared" si="3"/>
        <v>0.9</v>
      </c>
      <c r="D100" s="22">
        <f t="shared" si="4"/>
        <v>0.9411602722183442</v>
      </c>
      <c r="E100" s="21">
        <f t="shared" si="5"/>
        <v>228.27681601540337</v>
      </c>
    </row>
    <row r="101" spans="1:5" ht="15.75">
      <c r="A101" s="21">
        <v>208</v>
      </c>
      <c r="B101" s="21">
        <v>0.95</v>
      </c>
      <c r="C101" s="21">
        <f t="shared" si="3"/>
        <v>0.95</v>
      </c>
      <c r="D101" s="22">
        <f t="shared" si="4"/>
        <v>0.9411602722183442</v>
      </c>
      <c r="E101" s="21">
        <f t="shared" si="5"/>
        <v>228.27681601540337</v>
      </c>
    </row>
    <row r="102" spans="1:5" ht="15.75">
      <c r="A102" s="21">
        <v>211</v>
      </c>
      <c r="B102" s="21">
        <v>0.9</v>
      </c>
      <c r="C102" s="21">
        <f t="shared" si="3"/>
        <v>0.9</v>
      </c>
      <c r="D102" s="22">
        <f t="shared" si="4"/>
        <v>0.9420452681084841</v>
      </c>
      <c r="E102" s="21">
        <f t="shared" si="5"/>
        <v>231.46137635614332</v>
      </c>
    </row>
    <row r="103" spans="1:5" ht="15.75">
      <c r="A103" s="21">
        <v>211</v>
      </c>
      <c r="B103" s="21">
        <v>0.93</v>
      </c>
      <c r="C103" s="21">
        <f t="shared" si="3"/>
        <v>0.93</v>
      </c>
      <c r="D103" s="22">
        <f t="shared" si="4"/>
        <v>0.9420452681084841</v>
      </c>
      <c r="E103" s="21">
        <f t="shared" si="5"/>
        <v>231.46137635614332</v>
      </c>
    </row>
    <row r="104" spans="1:5" ht="15.75">
      <c r="A104" s="21">
        <v>218</v>
      </c>
      <c r="B104" s="21">
        <v>0.84</v>
      </c>
      <c r="C104" s="21">
        <f t="shared" si="3"/>
        <v>0.84</v>
      </c>
      <c r="D104" s="22">
        <f t="shared" si="4"/>
        <v>0.9441102585188104</v>
      </c>
      <c r="E104" s="21">
        <f t="shared" si="5"/>
        <v>238.875764598235</v>
      </c>
    </row>
    <row r="105" spans="1:5" ht="15.75">
      <c r="A105" s="21">
        <v>218</v>
      </c>
      <c r="B105" s="21">
        <v>0.86</v>
      </c>
      <c r="C105" s="21">
        <f t="shared" si="3"/>
        <v>0.86</v>
      </c>
      <c r="D105" s="22">
        <f t="shared" si="4"/>
        <v>0.9441102585188104</v>
      </c>
      <c r="E105" s="21">
        <f t="shared" si="5"/>
        <v>238.875764598235</v>
      </c>
    </row>
    <row r="106" spans="1:5" ht="15.75">
      <c r="A106" s="21">
        <v>227</v>
      </c>
      <c r="B106" s="21">
        <v>0.96</v>
      </c>
      <c r="C106" s="21">
        <f t="shared" si="3"/>
        <v>0.96</v>
      </c>
      <c r="D106" s="22">
        <f t="shared" si="4"/>
        <v>0.9467652461892299</v>
      </c>
      <c r="E106" s="21">
        <f t="shared" si="5"/>
        <v>248.38181695516866</v>
      </c>
    </row>
    <row r="107" spans="1:5" ht="15.75">
      <c r="A107" s="21">
        <v>227</v>
      </c>
      <c r="B107" s="21">
        <v>0.97</v>
      </c>
      <c r="C107" s="21">
        <f t="shared" si="3"/>
        <v>0.97</v>
      </c>
      <c r="D107" s="22">
        <f t="shared" si="4"/>
        <v>0.9467652461892299</v>
      </c>
      <c r="E107" s="21">
        <f t="shared" si="5"/>
        <v>248.38181695516866</v>
      </c>
    </row>
    <row r="108" spans="1:5" ht="15.75">
      <c r="A108" s="21">
        <v>237</v>
      </c>
      <c r="B108" s="21">
        <v>0.98</v>
      </c>
      <c r="C108" s="21">
        <f t="shared" si="3"/>
        <v>0.98</v>
      </c>
      <c r="D108" s="22">
        <f t="shared" si="4"/>
        <v>0.949715232489696</v>
      </c>
      <c r="E108" s="21">
        <f t="shared" si="5"/>
        <v>258.91128900942306</v>
      </c>
    </row>
    <row r="109" spans="1:5" ht="15.75">
      <c r="A109" s="21">
        <v>237</v>
      </c>
      <c r="B109" s="21">
        <v>1</v>
      </c>
      <c r="C109" s="21">
        <f t="shared" si="3"/>
        <v>1</v>
      </c>
      <c r="D109" s="22">
        <f t="shared" si="4"/>
        <v>0.949715232489696</v>
      </c>
      <c r="E109" s="21">
        <f t="shared" si="5"/>
        <v>258.91128900942306</v>
      </c>
    </row>
    <row r="110" spans="1:5" ht="15.75">
      <c r="A110" s="21">
        <v>246</v>
      </c>
      <c r="B110" s="21">
        <v>0.94</v>
      </c>
      <c r="C110" s="21">
        <f t="shared" si="3"/>
        <v>0.94</v>
      </c>
      <c r="D110" s="22">
        <f t="shared" si="4"/>
        <v>0.9523702201601155</v>
      </c>
      <c r="E110" s="21">
        <f t="shared" si="5"/>
        <v>268.36139550108436</v>
      </c>
    </row>
    <row r="111" spans="1:5" ht="15.75">
      <c r="A111" s="21">
        <v>246</v>
      </c>
      <c r="B111" s="21">
        <v>0.97</v>
      </c>
      <c r="C111" s="21">
        <f t="shared" si="3"/>
        <v>0.97</v>
      </c>
      <c r="D111" s="22">
        <f t="shared" si="4"/>
        <v>0.9523702201601155</v>
      </c>
      <c r="E111" s="21">
        <f t="shared" si="5"/>
        <v>268.36139550108436</v>
      </c>
    </row>
    <row r="112" spans="1:5" ht="15.75">
      <c r="A112" s="21">
        <v>256</v>
      </c>
      <c r="B112" s="21">
        <v>1.01</v>
      </c>
      <c r="C112" s="21">
        <f t="shared" si="3"/>
        <v>1.01</v>
      </c>
      <c r="D112" s="22">
        <f t="shared" si="4"/>
        <v>0.9553202064605817</v>
      </c>
      <c r="E112" s="21">
        <f t="shared" si="5"/>
        <v>278.8290899268618</v>
      </c>
    </row>
    <row r="113" spans="1:5" ht="15.75">
      <c r="A113" s="21">
        <v>256</v>
      </c>
      <c r="B113" s="21">
        <v>1.02</v>
      </c>
      <c r="C113" s="21">
        <f t="shared" si="3"/>
        <v>1.02</v>
      </c>
      <c r="D113" s="22">
        <f t="shared" si="4"/>
        <v>0.9553202064605817</v>
      </c>
      <c r="E113" s="21">
        <f t="shared" si="5"/>
        <v>278.8290899268618</v>
      </c>
    </row>
    <row r="114" spans="1:5" ht="15.75">
      <c r="A114" s="21">
        <v>262</v>
      </c>
      <c r="B114" s="21">
        <v>0.93</v>
      </c>
      <c r="C114" s="21">
        <f t="shared" si="3"/>
        <v>0.93</v>
      </c>
      <c r="D114" s="22">
        <f t="shared" si="4"/>
        <v>0.9570901982408614</v>
      </c>
      <c r="E114" s="21">
        <f t="shared" si="5"/>
        <v>285.09809154345766</v>
      </c>
    </row>
    <row r="115" spans="1:5" ht="15.75">
      <c r="A115" s="21">
        <v>262</v>
      </c>
      <c r="B115" s="21">
        <v>0.94</v>
      </c>
      <c r="C115" s="21">
        <f t="shared" si="3"/>
        <v>0.94</v>
      </c>
      <c r="D115" s="22">
        <f t="shared" si="4"/>
        <v>0.9570901982408614</v>
      </c>
      <c r="E115" s="21">
        <f t="shared" si="5"/>
        <v>285.09809154345766</v>
      </c>
    </row>
    <row r="116" ht="15.75">
      <c r="E116" s="21"/>
    </row>
    <row r="117" ht="15.75">
      <c r="E117" s="21"/>
    </row>
    <row r="118" ht="15.75">
      <c r="E118" s="21"/>
    </row>
    <row r="119" ht="15.75">
      <c r="E119" s="21"/>
    </row>
    <row r="120" ht="15.75">
      <c r="E120" s="21"/>
    </row>
    <row r="121" ht="15.75">
      <c r="E121" s="21"/>
    </row>
    <row r="122" ht="15.75">
      <c r="E122" s="21"/>
    </row>
    <row r="123" ht="15.75">
      <c r="E123" s="21"/>
    </row>
    <row r="124" ht="15.75">
      <c r="E124" s="21"/>
    </row>
    <row r="125" ht="15.75">
      <c r="E125" s="21"/>
    </row>
    <row r="126" ht="15.75">
      <c r="E126" s="21"/>
    </row>
    <row r="127" ht="15.75">
      <c r="E127" s="21"/>
    </row>
    <row r="128" ht="15.75">
      <c r="E128" s="21"/>
    </row>
    <row r="129" ht="15.75">
      <c r="E129" s="21"/>
    </row>
    <row r="130" ht="15.75">
      <c r="E130" s="21"/>
    </row>
    <row r="131" ht="15.75">
      <c r="E131" s="21"/>
    </row>
    <row r="132" ht="15.75">
      <c r="E132" s="21"/>
    </row>
    <row r="133" ht="15.75">
      <c r="E133" s="21"/>
    </row>
    <row r="134" ht="15.75">
      <c r="E134" s="21"/>
    </row>
    <row r="135" ht="15.75">
      <c r="E135" s="21"/>
    </row>
    <row r="136" ht="15.75">
      <c r="E136" s="21"/>
    </row>
    <row r="137" ht="15.75">
      <c r="E137" s="21"/>
    </row>
    <row r="138" ht="15.75">
      <c r="E138" s="21"/>
    </row>
    <row r="139" ht="15.75">
      <c r="E139" s="21"/>
    </row>
    <row r="140" ht="15.75">
      <c r="E140" s="21"/>
    </row>
    <row r="141" ht="15.75">
      <c r="E141" s="21"/>
    </row>
    <row r="142" ht="15.75">
      <c r="E142" s="21"/>
    </row>
    <row r="143" ht="15.75">
      <c r="E143" s="21"/>
    </row>
    <row r="144" ht="15.75">
      <c r="E144" s="21"/>
    </row>
    <row r="145" ht="15.75">
      <c r="E145" s="21"/>
    </row>
    <row r="146" ht="15.75">
      <c r="E146" s="21"/>
    </row>
    <row r="147" ht="15.75">
      <c r="E147" s="21"/>
    </row>
    <row r="148" ht="15.75">
      <c r="E148" s="21"/>
    </row>
    <row r="149" ht="15.75">
      <c r="E149" s="21"/>
    </row>
    <row r="150" ht="15.75">
      <c r="E150" s="21"/>
    </row>
    <row r="151" ht="15.75">
      <c r="E151" s="21"/>
    </row>
    <row r="152" ht="15.75">
      <c r="E152" s="21"/>
    </row>
    <row r="153" ht="15.75">
      <c r="E153" s="21"/>
    </row>
    <row r="154" ht="15.75">
      <c r="E154" s="21"/>
    </row>
    <row r="155" ht="15.75">
      <c r="E155" s="21"/>
    </row>
    <row r="156" ht="15.75">
      <c r="E156" s="21"/>
    </row>
    <row r="157" ht="15.75">
      <c r="E157" s="21"/>
    </row>
    <row r="158" ht="15.75">
      <c r="E158" s="21"/>
    </row>
    <row r="159" ht="15.75">
      <c r="E159" s="21"/>
    </row>
    <row r="160" ht="15.75">
      <c r="E160" s="21"/>
    </row>
    <row r="161" ht="15.75">
      <c r="E161" s="21"/>
    </row>
    <row r="162" ht="15.75">
      <c r="E162" s="21"/>
    </row>
    <row r="163" ht="15.75">
      <c r="E163" s="21"/>
    </row>
    <row r="164" ht="15.75">
      <c r="E164" s="21"/>
    </row>
    <row r="165" ht="15.75">
      <c r="E165" s="21"/>
    </row>
    <row r="166" ht="15.75">
      <c r="E166" s="21"/>
    </row>
    <row r="167" ht="15.75"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1">
        <v>0</v>
      </c>
      <c r="B3" s="21">
        <v>0.828</v>
      </c>
      <c r="C3" s="21">
        <v>0</v>
      </c>
      <c r="F3" s="25">
        <f>1000*1/SLOPE(C3:C13,B3:B13)</f>
        <v>88.447408611115</v>
      </c>
      <c r="G3" s="21">
        <f>INTERCEPT(B4:B13,A4:A13)</f>
        <v>2.193410526315839</v>
      </c>
    </row>
    <row r="4" spans="1:9" ht="15.75">
      <c r="A4" s="21">
        <v>75</v>
      </c>
      <c r="B4" s="21">
        <v>9.775</v>
      </c>
      <c r="C4" s="21">
        <f>A4/$G$18</f>
        <v>94.38350928599634</v>
      </c>
      <c r="E4" s="26">
        <f>1000*1/SLOPE(C3:C4,B3:B4)</f>
        <v>94.79410193245981</v>
      </c>
      <c r="F4" s="26" t="s">
        <v>7</v>
      </c>
      <c r="I4" s="27">
        <f>SLOPE(E4:E13,A4:A13)*1000</f>
        <v>437.12446202027064</v>
      </c>
    </row>
    <row r="5" spans="1:9" ht="15.75">
      <c r="A5" s="21">
        <v>94</v>
      </c>
      <c r="B5" s="21">
        <v>11.156</v>
      </c>
      <c r="C5" s="21">
        <f>A5/$G$18</f>
        <v>118.29399830511542</v>
      </c>
      <c r="E5" s="26">
        <f>1000*1/SLOPE(C4:C5,B4:B5)</f>
        <v>57.757078865919</v>
      </c>
      <c r="F5" s="28">
        <f>CORREL(C3:C11,B3:B11)</f>
        <v>0.9851854872250758</v>
      </c>
      <c r="I5" s="27"/>
    </row>
    <row r="6" spans="1:5" ht="15.75">
      <c r="A6" s="21">
        <v>113</v>
      </c>
      <c r="B6" s="21">
        <v>14.418</v>
      </c>
      <c r="C6" s="21">
        <f>A6/$G$18</f>
        <v>142.2044873242345</v>
      </c>
      <c r="E6" s="26">
        <f>1000*1/SLOPE(C5:C6,B5:B6)</f>
        <v>136.42548244796097</v>
      </c>
    </row>
    <row r="7" spans="1:6" ht="15.75">
      <c r="A7" s="21">
        <v>132</v>
      </c>
      <c r="B7" s="21">
        <v>13.6</v>
      </c>
      <c r="C7" s="21">
        <f>A7/$G$18</f>
        <v>166.11497634335356</v>
      </c>
      <c r="E7" s="26">
        <f>1000*1/SLOPE(C6:C7,B6:B7)</f>
        <v>-34.2109272355647</v>
      </c>
      <c r="F7" s="29"/>
    </row>
    <row r="8" spans="1:6" ht="15.75">
      <c r="A8" s="21">
        <v>151</v>
      </c>
      <c r="B8" s="21">
        <v>17.959</v>
      </c>
      <c r="C8" s="21">
        <f>A8/$G$18</f>
        <v>190.02546536247263</v>
      </c>
      <c r="E8" s="26">
        <f>1000*1/SLOPE(C7:C8,B7:B8)</f>
        <v>182.30492887512756</v>
      </c>
      <c r="F8" s="25" t="s">
        <v>8</v>
      </c>
    </row>
    <row r="9" spans="1:6" ht="15.75">
      <c r="A9" s="23"/>
      <c r="B9" s="23"/>
      <c r="C9" s="21"/>
      <c r="E9" s="26"/>
      <c r="F9" s="25">
        <f>1000*SLOPE(B3:B13,A3:A13)</f>
        <v>108.03288696567442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CORREL(B3:B13,A3:A13)</f>
        <v>0.985185487225076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5" t="s">
        <v>11</v>
      </c>
      <c r="E15" s="21" t="s">
        <v>12</v>
      </c>
      <c r="G15" s="23" t="s">
        <v>13</v>
      </c>
    </row>
    <row r="16" spans="1:5" ht="15.75">
      <c r="A16" s="34">
        <v>0</v>
      </c>
      <c r="B16" s="21"/>
      <c r="C16" s="33"/>
      <c r="D16" s="22">
        <f aca="true" t="shared" si="0" ref="D16:D36">$G$18</f>
        <v>0.7946303392125273</v>
      </c>
      <c r="E16" s="21">
        <v>0</v>
      </c>
    </row>
    <row r="17" spans="1:7" ht="15.75">
      <c r="A17" s="21">
        <v>0.5</v>
      </c>
      <c r="B17" s="21">
        <v>0.854</v>
      </c>
      <c r="C17" s="21">
        <f>B17*(1+($I$28+$I$29*A17)/(1282900)+($I$30+A17*$I$31-$I$32)/400)</f>
        <v>0.8291936000211624</v>
      </c>
      <c r="D17" s="22">
        <f t="shared" si="0"/>
        <v>0.7946303392125273</v>
      </c>
      <c r="E17" s="21">
        <f>E16+(A17-A16)/D17</f>
        <v>0.6292233952399756</v>
      </c>
      <c r="G17" s="23" t="s">
        <v>14</v>
      </c>
    </row>
    <row r="18" spans="1:7" ht="15.75">
      <c r="A18" s="21">
        <v>2</v>
      </c>
      <c r="B18" s="21">
        <v>0.943</v>
      </c>
      <c r="C18" s="21">
        <f>B18*(1+($I$28+$I$29*A18)/(1282900)+($I$30+A18*$I$31-$I$32)/400)</f>
        <v>0.9159924056596161</v>
      </c>
      <c r="D18" s="22">
        <f t="shared" si="0"/>
        <v>0.7946303392125273</v>
      </c>
      <c r="E18" s="21">
        <f>E17+(A18-A17)/D18</f>
        <v>2.5168935809599025</v>
      </c>
      <c r="G18" s="21">
        <f>AVERAGE(C17:C999)</f>
        <v>0.7946303392125273</v>
      </c>
    </row>
    <row r="19" spans="1:5" ht="15.75">
      <c r="A19" s="21">
        <v>3.5</v>
      </c>
      <c r="B19" s="21">
        <v>0.8039</v>
      </c>
      <c r="C19" s="21">
        <f>B19*(1+($I$28+$I$29*A19)/(1282900)+($I$30+A19*$I$31-$I$32)/400)</f>
        <v>0.7812036111606494</v>
      </c>
      <c r="D19" s="22">
        <f t="shared" si="0"/>
        <v>0.7946303392125273</v>
      </c>
      <c r="E19" s="21">
        <f>E18+(A19-A18)/D19</f>
        <v>4.404563766679829</v>
      </c>
    </row>
    <row r="20" spans="1:5" ht="15.75">
      <c r="A20" s="21">
        <v>5</v>
      </c>
      <c r="B20" s="21">
        <v>0.749</v>
      </c>
      <c r="C20" s="21">
        <f>B20*(1+($I$28+$I$29*A20)/(1282900)+($I$30+A20*$I$31-$I$32)/400)</f>
        <v>0.7281586083968378</v>
      </c>
      <c r="D20" s="22">
        <f t="shared" si="0"/>
        <v>0.7946303392125273</v>
      </c>
      <c r="E20" s="21">
        <f>E19+(A20-A19)/D20</f>
        <v>6.292233952399757</v>
      </c>
    </row>
    <row r="21" spans="1:5" ht="15.75">
      <c r="A21" s="21">
        <v>6.5</v>
      </c>
      <c r="B21" s="21">
        <v>0.841</v>
      </c>
      <c r="C21" s="21">
        <f>B21*(1+($I$28+$I$29*A21)/(1282900)+($I$30+A21*$I$31-$I$32)/400)</f>
        <v>0.817941129775311</v>
      </c>
      <c r="D21" s="22">
        <f t="shared" si="0"/>
        <v>0.7946303392125273</v>
      </c>
      <c r="E21" s="21">
        <f>E20+(A21-A20)/D21</f>
        <v>8.179904138119683</v>
      </c>
    </row>
    <row r="22" spans="1:5" ht="15.75">
      <c r="A22" s="21">
        <v>8</v>
      </c>
      <c r="B22" s="21">
        <v>0.7953</v>
      </c>
      <c r="C22" s="21">
        <f aca="true" t="shared" si="1" ref="C22:C36">B22*(1+($I$28+$I$29*A22)/(1282900)+($I$30+A22*$I$31-$I$32)/400)</f>
        <v>0.7738180188034369</v>
      </c>
      <c r="D22" s="22">
        <f t="shared" si="0"/>
        <v>0.7946303392125273</v>
      </c>
      <c r="E22" s="21">
        <f aca="true" t="shared" si="2" ref="E22:E36">E21+(A22-A21)/D22</f>
        <v>10.06757432383961</v>
      </c>
    </row>
    <row r="23" spans="1:5" ht="15.75">
      <c r="A23" s="21">
        <v>9.5</v>
      </c>
      <c r="B23" s="21">
        <v>0.846</v>
      </c>
      <c r="C23" s="21">
        <f t="shared" si="1"/>
        <v>0.8234930674625531</v>
      </c>
      <c r="D23" s="22">
        <f t="shared" si="0"/>
        <v>0.7946303392125273</v>
      </c>
      <c r="E23" s="21">
        <f t="shared" si="2"/>
        <v>11.955244509559536</v>
      </c>
    </row>
    <row r="24" spans="1:5" ht="15.75">
      <c r="A24" s="21">
        <v>11</v>
      </c>
      <c r="B24" s="21">
        <v>0.775</v>
      </c>
      <c r="C24" s="21">
        <f t="shared" si="1"/>
        <v>0.7546975487915673</v>
      </c>
      <c r="D24" s="22">
        <f t="shared" si="0"/>
        <v>0.7946303392125273</v>
      </c>
      <c r="E24" s="21">
        <f t="shared" si="2"/>
        <v>13.842914695279463</v>
      </c>
    </row>
    <row r="25" spans="1:5" ht="15.75">
      <c r="A25" s="21">
        <v>12.5</v>
      </c>
      <c r="B25" s="21">
        <v>0.689</v>
      </c>
      <c r="C25" s="21">
        <f t="shared" si="1"/>
        <v>0.6712310460036709</v>
      </c>
      <c r="D25" s="22">
        <f t="shared" si="0"/>
        <v>0.7946303392125273</v>
      </c>
      <c r="E25" s="21">
        <f t="shared" si="2"/>
        <v>15.73058488099939</v>
      </c>
    </row>
    <row r="26" spans="1:7" ht="15.75">
      <c r="A26" s="21">
        <v>14</v>
      </c>
      <c r="B26" s="21">
        <v>0.806</v>
      </c>
      <c r="C26" s="21">
        <f t="shared" si="1"/>
        <v>0.7855419021710189</v>
      </c>
      <c r="D26" s="22">
        <f t="shared" si="0"/>
        <v>0.7946303392125273</v>
      </c>
      <c r="E26" s="21">
        <f t="shared" si="2"/>
        <v>17.618255066719318</v>
      </c>
      <c r="G26" s="36" t="s">
        <v>15</v>
      </c>
    </row>
    <row r="27" spans="1:5" ht="15.75">
      <c r="A27" s="21">
        <v>15.5</v>
      </c>
      <c r="B27" s="21">
        <v>0.806</v>
      </c>
      <c r="C27" s="21">
        <f t="shared" si="1"/>
        <v>0.7858701278849136</v>
      </c>
      <c r="D27" s="22">
        <f t="shared" si="0"/>
        <v>0.7946303392125273</v>
      </c>
      <c r="E27" s="21">
        <f t="shared" si="2"/>
        <v>19.505925252439244</v>
      </c>
    </row>
    <row r="28" spans="1:9" ht="15.75">
      <c r="A28" s="21">
        <v>17</v>
      </c>
      <c r="B28" s="21">
        <v>0.8793</v>
      </c>
      <c r="C28" s="21">
        <f t="shared" si="1"/>
        <v>0.8576975338950766</v>
      </c>
      <c r="D28" s="22">
        <f t="shared" si="0"/>
        <v>0.7946303392125273</v>
      </c>
      <c r="E28" s="21">
        <f t="shared" si="2"/>
        <v>21.39359543815917</v>
      </c>
      <c r="G28" s="23" t="s">
        <v>16</v>
      </c>
      <c r="I28" s="21">
        <v>3635</v>
      </c>
    </row>
    <row r="29" spans="1:9" ht="15.75">
      <c r="A29" s="21">
        <v>18.5</v>
      </c>
      <c r="B29" s="21">
        <v>0.8391</v>
      </c>
      <c r="C29" s="21">
        <f t="shared" si="1"/>
        <v>0.8188268643936585</v>
      </c>
      <c r="D29" s="22">
        <f t="shared" si="0"/>
        <v>0.7946303392125273</v>
      </c>
      <c r="E29" s="21">
        <f t="shared" si="2"/>
        <v>23.281265623879097</v>
      </c>
      <c r="G29" s="23" t="s">
        <v>17</v>
      </c>
      <c r="I29" s="21">
        <v>1.8</v>
      </c>
    </row>
    <row r="30" spans="1:9" ht="15.75">
      <c r="A30" s="21">
        <v>19</v>
      </c>
      <c r="B30" s="21">
        <v>0.8458</v>
      </c>
      <c r="C30" s="21">
        <f t="shared" si="1"/>
        <v>0.8254797996926647</v>
      </c>
      <c r="D30" s="22">
        <f t="shared" si="0"/>
        <v>0.7946303392125273</v>
      </c>
      <c r="E30" s="21">
        <f t="shared" si="2"/>
        <v>23.910489019119073</v>
      </c>
      <c r="G30" s="23" t="s">
        <v>18</v>
      </c>
      <c r="I30" s="21">
        <f>G3</f>
        <v>2.193410526315839</v>
      </c>
    </row>
    <row r="31" spans="1:9" ht="15.75">
      <c r="A31" s="21">
        <v>20.5</v>
      </c>
      <c r="B31" s="21">
        <v>0.7968</v>
      </c>
      <c r="C31" s="21">
        <f t="shared" si="1"/>
        <v>0.7779814955270508</v>
      </c>
      <c r="D31" s="22">
        <f t="shared" si="0"/>
        <v>0.7946303392125273</v>
      </c>
      <c r="E31" s="21">
        <f t="shared" si="2"/>
        <v>25.798159204839</v>
      </c>
      <c r="G31" s="23" t="s">
        <v>19</v>
      </c>
      <c r="I31" s="21">
        <f>F9/1000</f>
        <v>0.10803288696567442</v>
      </c>
    </row>
    <row r="32" spans="1:9" ht="15.75">
      <c r="A32" s="21">
        <v>22</v>
      </c>
      <c r="B32" s="21">
        <v>0.7752</v>
      </c>
      <c r="C32" s="21">
        <f t="shared" si="1"/>
        <v>0.7572073188021083</v>
      </c>
      <c r="D32" s="22">
        <f t="shared" si="0"/>
        <v>0.7946303392125273</v>
      </c>
      <c r="E32" s="21">
        <f t="shared" si="2"/>
        <v>27.685829390558926</v>
      </c>
      <c r="G32" s="23" t="s">
        <v>20</v>
      </c>
      <c r="I32" s="21">
        <v>15</v>
      </c>
    </row>
    <row r="33" spans="1:5" ht="15.75">
      <c r="A33" s="21">
        <v>23.5</v>
      </c>
      <c r="B33" s="21">
        <v>0.8928</v>
      </c>
      <c r="C33" s="21">
        <f t="shared" si="1"/>
        <v>0.8724413520284503</v>
      </c>
      <c r="D33" s="22">
        <f t="shared" si="0"/>
        <v>0.7946303392125273</v>
      </c>
      <c r="E33" s="21">
        <f t="shared" si="2"/>
        <v>29.573499576278852</v>
      </c>
    </row>
    <row r="34" spans="1:5" ht="15.75">
      <c r="A34" s="21">
        <v>25</v>
      </c>
      <c r="B34" s="21">
        <v>0.808</v>
      </c>
      <c r="C34" s="21">
        <f t="shared" si="1"/>
        <v>0.7899040989051856</v>
      </c>
      <c r="D34" s="22">
        <f t="shared" si="0"/>
        <v>0.7946303392125273</v>
      </c>
      <c r="E34" s="21">
        <f t="shared" si="2"/>
        <v>31.46116976199878</v>
      </c>
    </row>
    <row r="35" spans="1:5" ht="15.75">
      <c r="A35" s="21">
        <v>26.5</v>
      </c>
      <c r="B35" s="21">
        <v>0.7559</v>
      </c>
      <c r="C35" s="21">
        <f t="shared" si="1"/>
        <v>0.7392787497855838</v>
      </c>
      <c r="D35" s="22">
        <f t="shared" si="0"/>
        <v>0.7946303392125273</v>
      </c>
      <c r="E35" s="21">
        <f t="shared" si="2"/>
        <v>33.34883994771871</v>
      </c>
    </row>
    <row r="36" spans="1:5" ht="15.75">
      <c r="A36" s="21">
        <v>28</v>
      </c>
      <c r="B36" s="21">
        <v>0.804</v>
      </c>
      <c r="C36" s="21">
        <f t="shared" si="1"/>
        <v>0.7866485050900294</v>
      </c>
      <c r="D36" s="22">
        <f t="shared" si="0"/>
        <v>0.7946303392125273</v>
      </c>
      <c r="E36" s="21">
        <f t="shared" si="2"/>
        <v>35.236510133438635</v>
      </c>
    </row>
    <row r="37" spans="1:5" ht="15.75">
      <c r="A37" s="23"/>
      <c r="B37" s="23"/>
      <c r="E37" s="21"/>
    </row>
    <row r="38" spans="1:5" ht="15.75">
      <c r="A38" s="23"/>
      <c r="B38" s="23"/>
      <c r="E38" s="21"/>
    </row>
    <row r="39" spans="1:5" ht="15.75">
      <c r="A39" s="23"/>
      <c r="B39" s="23"/>
      <c r="E39" s="21"/>
    </row>
    <row r="40" spans="1:5" ht="15.75">
      <c r="A40" s="23"/>
      <c r="B40" s="23"/>
      <c r="E40" s="21"/>
    </row>
    <row r="41" spans="1:5" ht="15.75">
      <c r="A41" s="23"/>
      <c r="B41" s="23"/>
      <c r="E41" s="21"/>
    </row>
    <row r="42" spans="1:5" ht="15.75">
      <c r="A42" s="23"/>
      <c r="B42" s="23"/>
      <c r="E42" s="21"/>
    </row>
    <row r="43" spans="1:5" ht="15.75">
      <c r="A43" s="23"/>
      <c r="B43" s="23"/>
      <c r="E43" s="21"/>
    </row>
    <row r="44" spans="1:5" ht="15.75">
      <c r="A44" s="23"/>
      <c r="B44" s="23"/>
      <c r="E44" s="21"/>
    </row>
    <row r="45" spans="1:5" ht="15.75">
      <c r="A45" s="23"/>
      <c r="B45" s="23"/>
      <c r="E45" s="21"/>
    </row>
    <row r="46" spans="1:5" ht="15.75">
      <c r="A46" s="23"/>
      <c r="B46" s="23"/>
      <c r="E46" s="21"/>
    </row>
    <row r="47" spans="1:5" ht="15.75">
      <c r="A47" s="23"/>
      <c r="B47" s="23"/>
      <c r="E47" s="21"/>
    </row>
    <row r="48" spans="1:5" ht="15.75">
      <c r="A48" s="23"/>
      <c r="B48" s="23"/>
      <c r="E48" s="21"/>
    </row>
    <row r="49" spans="1:5" ht="15.75">
      <c r="A49" s="23"/>
      <c r="B49" s="23"/>
      <c r="E49" s="21"/>
    </row>
    <row r="50" spans="1:5" ht="15.75">
      <c r="A50" s="23"/>
      <c r="B50" s="23"/>
      <c r="E50" s="21"/>
    </row>
    <row r="51" spans="1:5" ht="15.75">
      <c r="A51" s="23"/>
      <c r="B51" s="23"/>
      <c r="E51" s="21"/>
    </row>
    <row r="52" spans="1:5" ht="15.75">
      <c r="A52" s="23"/>
      <c r="B52" s="23"/>
      <c r="E52" s="21"/>
    </row>
    <row r="53" spans="1:5" ht="15.75">
      <c r="A53" s="23"/>
      <c r="B53" s="23"/>
      <c r="E53" s="21"/>
    </row>
    <row r="54" spans="1:5" ht="15.75">
      <c r="A54" s="23"/>
      <c r="B54" s="23"/>
      <c r="E54" s="21"/>
    </row>
    <row r="55" spans="1:5" ht="15.75">
      <c r="A55" s="23"/>
      <c r="B55" s="23"/>
      <c r="E55" s="21"/>
    </row>
    <row r="56" spans="1:5" ht="15.75">
      <c r="A56" s="23"/>
      <c r="B56" s="23"/>
      <c r="E56" s="21"/>
    </row>
    <row r="57" spans="1:5" ht="15.75">
      <c r="A57" s="23"/>
      <c r="B57" s="23"/>
      <c r="E57" s="21"/>
    </row>
    <row r="58" spans="1:5" ht="15.75">
      <c r="A58" s="23"/>
      <c r="B58" s="23"/>
      <c r="E58" s="21"/>
    </row>
    <row r="59" spans="1:5" ht="15.75">
      <c r="A59" s="23"/>
      <c r="B59" s="23"/>
      <c r="E59" s="21"/>
    </row>
    <row r="60" spans="1:5" ht="15.75">
      <c r="A60" s="23"/>
      <c r="B60" s="23"/>
      <c r="E60" s="21"/>
    </row>
    <row r="61" spans="1:5" ht="15.75">
      <c r="A61" s="23"/>
      <c r="B61" s="23"/>
      <c r="E61" s="21"/>
    </row>
    <row r="62" spans="1:5" ht="15.75">
      <c r="A62" s="23"/>
      <c r="B62" s="23"/>
      <c r="E62" s="21"/>
    </row>
    <row r="63" spans="1:5" ht="15.75">
      <c r="A63" s="23"/>
      <c r="B63" s="23"/>
      <c r="E63" s="21"/>
    </row>
    <row r="64" spans="1:5" ht="15.75">
      <c r="A64" s="23"/>
      <c r="B64" s="23"/>
      <c r="E64" s="21"/>
    </row>
    <row r="65" spans="1:5" ht="15.75">
      <c r="A65" s="23"/>
      <c r="B65" s="23"/>
      <c r="E65" s="21"/>
    </row>
    <row r="66" spans="1:5" ht="15.75">
      <c r="A66" s="23"/>
      <c r="B66" s="23"/>
      <c r="E66" s="21"/>
    </row>
    <row r="67" spans="1:5" ht="15.75">
      <c r="A67" s="23"/>
      <c r="B67" s="23"/>
      <c r="E67" s="21"/>
    </row>
    <row r="68" spans="1:5" ht="15.75">
      <c r="A68" s="23"/>
      <c r="B68" s="23"/>
      <c r="E68" s="21"/>
    </row>
    <row r="69" spans="1:5" ht="15.75">
      <c r="A69" s="23"/>
      <c r="B69" s="23"/>
      <c r="E69" s="21"/>
    </row>
    <row r="70" spans="1:5" ht="15.75">
      <c r="A70" s="23"/>
      <c r="B70" s="23"/>
      <c r="E70" s="21"/>
    </row>
    <row r="71" spans="1:5" ht="15.75">
      <c r="A71" s="23"/>
      <c r="B71" s="23"/>
      <c r="E71" s="21"/>
    </row>
    <row r="72" spans="1:5" ht="15.75">
      <c r="A72" s="23"/>
      <c r="B72" s="23"/>
      <c r="E72" s="21"/>
    </row>
    <row r="73" spans="1:5" ht="15.75">
      <c r="A73" s="23"/>
      <c r="B73" s="23"/>
      <c r="E73" s="21"/>
    </row>
    <row r="74" spans="1:5" ht="15.75">
      <c r="A74" s="23"/>
      <c r="B74" s="23"/>
      <c r="E74" s="21"/>
    </row>
    <row r="75" ht="15.75">
      <c r="E75" s="21"/>
    </row>
    <row r="76" ht="15.75">
      <c r="E76" s="21"/>
    </row>
    <row r="77" ht="15.75">
      <c r="E77" s="21"/>
    </row>
    <row r="78" ht="15.75">
      <c r="E78" s="21"/>
    </row>
    <row r="79" ht="15.75">
      <c r="E79" s="21"/>
    </row>
    <row r="80" ht="15.75">
      <c r="E80" s="21"/>
    </row>
    <row r="81" ht="15.75">
      <c r="E81" s="21"/>
    </row>
    <row r="82" ht="15.75">
      <c r="E82" s="21"/>
    </row>
    <row r="83" ht="15.75">
      <c r="E83" s="21"/>
    </row>
    <row r="84" ht="15.75">
      <c r="E84" s="21"/>
    </row>
    <row r="85" ht="15.75">
      <c r="E85" s="21"/>
    </row>
    <row r="86" ht="15.75">
      <c r="E86" s="21"/>
    </row>
    <row r="87" ht="15.75">
      <c r="E87" s="21"/>
    </row>
    <row r="88" ht="15.75">
      <c r="E88" s="21"/>
    </row>
    <row r="89" ht="15.75">
      <c r="E89" s="21"/>
    </row>
    <row r="90" ht="15.75">
      <c r="E90" s="21"/>
    </row>
    <row r="91" ht="15.75">
      <c r="E91" s="21"/>
    </row>
    <row r="92" ht="15.75">
      <c r="E92" s="21"/>
    </row>
    <row r="93" ht="15.75">
      <c r="E93" s="21"/>
    </row>
    <row r="94" ht="15.75">
      <c r="E94" s="21"/>
    </row>
    <row r="95" ht="15.75">
      <c r="E95" s="21"/>
    </row>
    <row r="96" ht="15.75">
      <c r="E96" s="21"/>
    </row>
    <row r="97" ht="15.75">
      <c r="E97" s="21"/>
    </row>
    <row r="98" ht="15.75">
      <c r="E98" s="21"/>
    </row>
    <row r="99" ht="15.75">
      <c r="E99" s="21"/>
    </row>
    <row r="100" ht="15.75">
      <c r="E100" s="21"/>
    </row>
    <row r="101" ht="15.75">
      <c r="E101" s="21"/>
    </row>
    <row r="102" ht="15.75">
      <c r="E102" s="21"/>
    </row>
    <row r="103" ht="15.75">
      <c r="E103" s="21"/>
    </row>
    <row r="104" ht="15.75">
      <c r="E104" s="21"/>
    </row>
    <row r="105" ht="15.75">
      <c r="E105" s="21"/>
    </row>
    <row r="106" ht="15.75">
      <c r="E106" s="21"/>
    </row>
    <row r="107" ht="15.75">
      <c r="E107" s="21"/>
    </row>
    <row r="108" ht="15.75">
      <c r="E108" s="21"/>
    </row>
    <row r="109" ht="15.75">
      <c r="E109" s="21"/>
    </row>
    <row r="110" ht="15.75">
      <c r="E110" s="21"/>
    </row>
    <row r="111" ht="15.75">
      <c r="E111" s="21"/>
    </row>
    <row r="112" ht="15.75">
      <c r="E112" s="21"/>
    </row>
    <row r="113" ht="15.75">
      <c r="E113" s="21"/>
    </row>
    <row r="114" ht="15.75">
      <c r="E114" s="21"/>
    </row>
    <row r="115" ht="15.75">
      <c r="E115" s="21"/>
    </row>
    <row r="116" ht="15.75">
      <c r="E116" s="21"/>
    </row>
    <row r="117" ht="15.75">
      <c r="E117" s="21"/>
    </row>
    <row r="118" ht="15.75">
      <c r="E118" s="21"/>
    </row>
    <row r="119" ht="15.75">
      <c r="E119" s="21"/>
    </row>
    <row r="120" ht="15.75">
      <c r="E120" s="21"/>
    </row>
    <row r="121" ht="15.75">
      <c r="E121" s="21"/>
    </row>
    <row r="122" ht="15.75">
      <c r="E122" s="21"/>
    </row>
    <row r="123" ht="15.75">
      <c r="E123" s="21"/>
    </row>
    <row r="124" ht="15.75">
      <c r="E124" s="21"/>
    </row>
    <row r="125" ht="15.75">
      <c r="E125" s="21"/>
    </row>
    <row r="126" ht="15.75">
      <c r="E126" s="21"/>
    </row>
    <row r="127" ht="15.75">
      <c r="E127" s="21"/>
    </row>
    <row r="128" ht="15.75">
      <c r="E128" s="21"/>
    </row>
    <row r="129" ht="15.75">
      <c r="E129" s="21"/>
    </row>
    <row r="130" ht="15.75">
      <c r="E130" s="21"/>
    </row>
    <row r="131" ht="15.75">
      <c r="E131" s="21"/>
    </row>
    <row r="132" ht="15.75">
      <c r="E132" s="21"/>
    </row>
    <row r="133" ht="15.75">
      <c r="E133" s="21"/>
    </row>
    <row r="134" ht="15.75">
      <c r="E134" s="21"/>
    </row>
    <row r="135" ht="15.75">
      <c r="E135" s="21"/>
    </row>
    <row r="136" ht="15.75">
      <c r="E136" s="21"/>
    </row>
    <row r="137" ht="15.75">
      <c r="E137" s="21"/>
    </row>
    <row r="138" ht="15.75">
      <c r="E138" s="21"/>
    </row>
    <row r="139" ht="15.75">
      <c r="E139" s="21"/>
    </row>
    <row r="140" ht="15.75">
      <c r="E140" s="21"/>
    </row>
    <row r="141" ht="15.75">
      <c r="E141" s="21"/>
    </row>
    <row r="142" ht="15.75">
      <c r="E142" s="21"/>
    </row>
    <row r="143" ht="15.75">
      <c r="E143" s="21"/>
    </row>
    <row r="144" ht="15.75">
      <c r="E144" s="21"/>
    </row>
    <row r="145" ht="15.75">
      <c r="E145" s="21"/>
    </row>
    <row r="146" ht="15.75">
      <c r="E146" s="21"/>
    </row>
    <row r="147" ht="15.75">
      <c r="E147" s="21"/>
    </row>
    <row r="148" ht="15.75">
      <c r="E148" s="21"/>
    </row>
    <row r="149" ht="15.75">
      <c r="E149" s="21"/>
    </row>
    <row r="150" ht="15.75">
      <c r="E150" s="21"/>
    </row>
    <row r="151" ht="15.75">
      <c r="E151" s="21"/>
    </row>
    <row r="152" ht="15.75">
      <c r="E152" s="21"/>
    </row>
    <row r="153" ht="15.75">
      <c r="E153" s="21"/>
    </row>
    <row r="154" ht="15.75">
      <c r="E154" s="21"/>
    </row>
    <row r="155" ht="15.75">
      <c r="E155" s="21"/>
    </row>
    <row r="156" ht="15.75">
      <c r="E156" s="21"/>
    </row>
    <row r="157" ht="15.75">
      <c r="E157" s="21"/>
    </row>
    <row r="158" ht="15.75">
      <c r="E158" s="21"/>
    </row>
    <row r="159" ht="15.75">
      <c r="E159" s="21"/>
    </row>
    <row r="160" ht="15.75">
      <c r="E160" s="21"/>
    </row>
    <row r="161" ht="15.75">
      <c r="E161" s="21"/>
    </row>
    <row r="162" ht="15.75">
      <c r="E162" s="21"/>
    </row>
    <row r="163" ht="15.75">
      <c r="E163" s="21"/>
    </row>
    <row r="164" ht="15.75">
      <c r="E164" s="21"/>
    </row>
    <row r="165" ht="15.75">
      <c r="E165" s="21"/>
    </row>
    <row r="166" ht="15.75">
      <c r="E166" s="21"/>
    </row>
    <row r="167" ht="15.75"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3">
        <v>0</v>
      </c>
      <c r="B3" s="22">
        <v>0.3933333333333333</v>
      </c>
      <c r="C3" s="21">
        <v>0</v>
      </c>
      <c r="F3" s="25">
        <f>1000*1/SLOPE(C3:C13,B3:B13)</f>
        <v>5.11951040021123</v>
      </c>
      <c r="G3" s="21">
        <f>INTERCEPT(B4:B13,A4:A13)</f>
        <v>0.8711913533834585</v>
      </c>
    </row>
    <row r="4" spans="1:9" ht="15.75">
      <c r="A4" s="23">
        <v>33.1</v>
      </c>
      <c r="B4" s="23">
        <v>0.989</v>
      </c>
      <c r="C4" s="21">
        <f aca="true" t="shared" si="0" ref="C4:C9">LN($G$18+$G$20*A4)/$G$20-LN($G$18)/$G$20</f>
        <v>50.499754528234234</v>
      </c>
      <c r="E4" s="26">
        <f aca="true" t="shared" si="1" ref="E4:E9">1000*1/SLOPE(C3:C4,B3:B4)</f>
        <v>11.795436873532342</v>
      </c>
      <c r="F4" s="26" t="s">
        <v>7</v>
      </c>
      <c r="I4" s="27">
        <f>SLOPE(E4:E13,A4:A13)*1000</f>
        <v>-27.38972756925096</v>
      </c>
    </row>
    <row r="5" spans="1:9" ht="15.75">
      <c r="A5" s="23">
        <v>71.1</v>
      </c>
      <c r="B5" s="23">
        <v>1.246</v>
      </c>
      <c r="C5" s="21">
        <f t="shared" si="0"/>
        <v>107.02790162912117</v>
      </c>
      <c r="E5" s="26">
        <f t="shared" si="1"/>
        <v>4.546407642573683</v>
      </c>
      <c r="F5" s="28">
        <f>CORREL(C3:C11,B3:B11)</f>
        <v>0.8916076507863545</v>
      </c>
      <c r="I5" s="27"/>
    </row>
    <row r="6" spans="1:5" ht="15.75">
      <c r="A6" s="23">
        <v>90.1</v>
      </c>
      <c r="B6" s="23">
        <v>1.135</v>
      </c>
      <c r="C6" s="21">
        <f t="shared" si="0"/>
        <v>134.73587248543913</v>
      </c>
      <c r="E6" s="26">
        <f t="shared" si="1"/>
        <v>-4.006067444476242</v>
      </c>
    </row>
    <row r="7" spans="1:6" ht="15.75">
      <c r="A7" s="23">
        <v>109.1</v>
      </c>
      <c r="B7" s="23">
        <v>1.106</v>
      </c>
      <c r="C7" s="21">
        <f t="shared" si="0"/>
        <v>162.08589428156665</v>
      </c>
      <c r="E7" s="26">
        <f t="shared" si="1"/>
        <v>-1.0603282226300905</v>
      </c>
      <c r="F7" s="29"/>
    </row>
    <row r="8" spans="1:6" ht="15.75">
      <c r="A8" s="23">
        <v>128.1</v>
      </c>
      <c r="B8" s="23">
        <v>1.294</v>
      </c>
      <c r="C8" s="21">
        <f t="shared" si="0"/>
        <v>189.08709761196155</v>
      </c>
      <c r="E8" s="26">
        <f t="shared" si="1"/>
        <v>6.962652652904609</v>
      </c>
      <c r="F8" s="25" t="s">
        <v>8</v>
      </c>
    </row>
    <row r="9" spans="1:6" ht="15.75">
      <c r="A9" s="23">
        <v>147.1</v>
      </c>
      <c r="B9" s="23">
        <v>1.504</v>
      </c>
      <c r="C9" s="21">
        <f t="shared" si="0"/>
        <v>215.74826811016396</v>
      </c>
      <c r="E9" s="26">
        <f t="shared" si="1"/>
        <v>7.876623421846914</v>
      </c>
      <c r="F9" s="25">
        <f>1000*SLOPE(B3:B13,A3:A13)</f>
        <v>5.946878313628088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CORREL(B3:B13,A3:A13)</f>
        <v>0.8881744514953116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5" t="s">
        <v>11</v>
      </c>
      <c r="E15" s="21" t="s">
        <v>12</v>
      </c>
      <c r="G15" s="23" t="s">
        <v>13</v>
      </c>
    </row>
    <row r="16" spans="1:5" ht="15.75">
      <c r="A16" s="34">
        <v>0</v>
      </c>
      <c r="B16" s="21"/>
      <c r="C16" s="21"/>
      <c r="D16" s="22">
        <f>G$18+G$20*A16</f>
        <v>0.6476626167480534</v>
      </c>
      <c r="E16" s="21">
        <v>0</v>
      </c>
    </row>
    <row r="17" spans="1:7" ht="15.75">
      <c r="A17" s="21">
        <v>3.75</v>
      </c>
      <c r="B17" s="21">
        <v>0.61</v>
      </c>
      <c r="C17" s="21">
        <f>B17*(1+($I$19+$I$20*A17)/(1282900)+($I$21+A17*$I$22-$I$23)/400)</f>
        <v>0.61</v>
      </c>
      <c r="D17" s="22">
        <f>G$18+G$20*A17</f>
        <v>0.6494338835235189</v>
      </c>
      <c r="E17" s="21">
        <f>E16+(A17-A16)/D17</f>
        <v>5.774259851756249</v>
      </c>
      <c r="G17" s="23" t="s">
        <v>14</v>
      </c>
    </row>
    <row r="18" spans="1:7" ht="15.75">
      <c r="A18" s="21">
        <v>3.75</v>
      </c>
      <c r="B18" s="21">
        <v>0.62</v>
      </c>
      <c r="C18" s="21">
        <f>B18*(1+($I$19+$I$20*A18)/(1282900)+($I$21+A18*$I$22-$I$23)/400)</f>
        <v>0.62</v>
      </c>
      <c r="D18" s="22">
        <f>G$18+G$20*A18</f>
        <v>0.6494338835235189</v>
      </c>
      <c r="E18" s="21">
        <f>E17+(A18-A17)/D18</f>
        <v>5.774259851756249</v>
      </c>
      <c r="G18" s="21">
        <f>INTERCEPT(C16:C1001,A16:A1001)</f>
        <v>0.6476626167480534</v>
      </c>
    </row>
    <row r="19" spans="1:7" ht="15.75">
      <c r="A19" s="21">
        <v>3.75</v>
      </c>
      <c r="B19" s="21">
        <v>0.64</v>
      </c>
      <c r="C19" s="21">
        <f>B19*(1+($I$19+$I$20*A19)/(1282900)+($I$21+A19*$I$22-$I$23)/400)</f>
        <v>0.64</v>
      </c>
      <c r="D19" s="22">
        <f>G$18+G$20*A19</f>
        <v>0.6494338835235189</v>
      </c>
      <c r="E19" s="21">
        <f>E18+(A19-A18)/D19</f>
        <v>5.774259851756249</v>
      </c>
      <c r="G19" s="23" t="s">
        <v>21</v>
      </c>
    </row>
    <row r="20" spans="1:7" ht="15.75">
      <c r="A20" s="21">
        <v>8.35</v>
      </c>
      <c r="B20" s="21">
        <v>0.63</v>
      </c>
      <c r="C20" s="21">
        <f>B20*(1+($I$19+$I$20*A20)/(1282900)+($I$21+A20*$I$22-$I$23)/400)</f>
        <v>0.63</v>
      </c>
      <c r="D20" s="22">
        <f>G$18+G$20*A20</f>
        <v>0.6516066374347567</v>
      </c>
      <c r="E20" s="21">
        <f>E19+(A20-A19)/D20</f>
        <v>12.833733674965398</v>
      </c>
      <c r="G20" s="37">
        <f>SLOPE(C16:C1001,A16:A1001)</f>
        <v>0.0004723378067908188</v>
      </c>
    </row>
    <row r="21" spans="1:5" ht="15.75">
      <c r="A21" s="21">
        <v>8.35</v>
      </c>
      <c r="B21" s="21">
        <v>0.66</v>
      </c>
      <c r="C21" s="21">
        <f aca="true" t="shared" si="2" ref="C21:C79">B21*(1+($I$19+$I$20*A21)/(1282900)+($I$21+A21*$I$22-$I$23)/400)</f>
        <v>0.66</v>
      </c>
      <c r="D21" s="22">
        <f aca="true" t="shared" si="3" ref="D21:D79">G$18+G$20*A21</f>
        <v>0.6516066374347567</v>
      </c>
      <c r="E21" s="21">
        <f aca="true" t="shared" si="4" ref="E21:E79">E20+(A21-A20)/D21</f>
        <v>12.833733674965398</v>
      </c>
    </row>
    <row r="22" spans="1:5" ht="15.75">
      <c r="A22" s="21">
        <v>9.65</v>
      </c>
      <c r="B22" s="21">
        <v>0.62</v>
      </c>
      <c r="C22" s="21">
        <f t="shared" si="2"/>
        <v>0.62</v>
      </c>
      <c r="D22" s="22">
        <f t="shared" si="3"/>
        <v>0.6522206765835847</v>
      </c>
      <c r="E22" s="21">
        <f t="shared" si="4"/>
        <v>14.826924088384315</v>
      </c>
    </row>
    <row r="23" spans="1:5" ht="15.75">
      <c r="A23" s="21">
        <v>12.7</v>
      </c>
      <c r="B23" s="21">
        <v>0.68</v>
      </c>
      <c r="C23" s="21">
        <f t="shared" si="2"/>
        <v>0.68</v>
      </c>
      <c r="D23" s="22">
        <f t="shared" si="3"/>
        <v>0.6536613068942968</v>
      </c>
      <c r="E23" s="21">
        <f t="shared" si="4"/>
        <v>19.492949089147</v>
      </c>
    </row>
    <row r="24" spans="1:5" ht="15.75">
      <c r="A24" s="21">
        <v>12.7</v>
      </c>
      <c r="B24" s="21">
        <v>0.69</v>
      </c>
      <c r="C24" s="21">
        <f t="shared" si="2"/>
        <v>0.69</v>
      </c>
      <c r="D24" s="22">
        <f t="shared" si="3"/>
        <v>0.6536613068942968</v>
      </c>
      <c r="E24" s="21">
        <f t="shared" si="4"/>
        <v>19.492949089147</v>
      </c>
    </row>
    <row r="25" spans="1:5" ht="15.75">
      <c r="A25" s="21">
        <v>13.3</v>
      </c>
      <c r="B25" s="21">
        <v>0.63</v>
      </c>
      <c r="C25" s="21">
        <f t="shared" si="2"/>
        <v>0.63</v>
      </c>
      <c r="D25" s="22">
        <f t="shared" si="3"/>
        <v>0.6539447095783713</v>
      </c>
      <c r="E25" s="21">
        <f t="shared" si="4"/>
        <v>20.41045784976814</v>
      </c>
    </row>
    <row r="26" spans="1:7" ht="15.75">
      <c r="A26" s="21">
        <v>13.3</v>
      </c>
      <c r="B26" s="21">
        <v>0.63</v>
      </c>
      <c r="C26" s="21">
        <f t="shared" si="2"/>
        <v>0.63</v>
      </c>
      <c r="D26" s="22">
        <f t="shared" si="3"/>
        <v>0.6539447095783713</v>
      </c>
      <c r="E26" s="21">
        <f t="shared" si="4"/>
        <v>20.41045784976814</v>
      </c>
      <c r="G26" s="36" t="s">
        <v>15</v>
      </c>
    </row>
    <row r="27" spans="1:5" ht="15.75">
      <c r="A27" s="21">
        <v>17.9</v>
      </c>
      <c r="B27" s="21">
        <v>0.68</v>
      </c>
      <c r="C27" s="21">
        <f t="shared" si="2"/>
        <v>0.68</v>
      </c>
      <c r="D27" s="22">
        <f t="shared" si="3"/>
        <v>0.656117463489609</v>
      </c>
      <c r="E27" s="21">
        <f t="shared" si="4"/>
        <v>27.42139759146402</v>
      </c>
    </row>
    <row r="28" spans="1:9" ht="15.75">
      <c r="A28" s="21">
        <v>22.2</v>
      </c>
      <c r="B28" s="21">
        <v>0.67</v>
      </c>
      <c r="C28" s="21">
        <f t="shared" si="2"/>
        <v>0.67</v>
      </c>
      <c r="D28" s="22">
        <f t="shared" si="3"/>
        <v>0.6581485160588095</v>
      </c>
      <c r="E28" s="21">
        <f t="shared" si="4"/>
        <v>33.95487733817786</v>
      </c>
      <c r="G28" s="23" t="s">
        <v>16</v>
      </c>
      <c r="I28" s="21">
        <v>2814</v>
      </c>
    </row>
    <row r="29" spans="1:9" ht="15.75">
      <c r="A29" s="21">
        <v>22.2</v>
      </c>
      <c r="B29" s="21">
        <v>0.68</v>
      </c>
      <c r="C29" s="21">
        <f t="shared" si="2"/>
        <v>0.68</v>
      </c>
      <c r="D29" s="22">
        <f t="shared" si="3"/>
        <v>0.6581485160588095</v>
      </c>
      <c r="E29" s="21">
        <f t="shared" si="4"/>
        <v>33.95487733817786</v>
      </c>
      <c r="G29" s="23" t="s">
        <v>17</v>
      </c>
      <c r="I29" s="21">
        <v>1.8</v>
      </c>
    </row>
    <row r="30" spans="1:9" ht="15.75">
      <c r="A30" s="21">
        <v>22.2</v>
      </c>
      <c r="B30" s="21">
        <v>0.7</v>
      </c>
      <c r="C30" s="21">
        <f t="shared" si="2"/>
        <v>0.7</v>
      </c>
      <c r="D30" s="22">
        <f t="shared" si="3"/>
        <v>0.6581485160588095</v>
      </c>
      <c r="E30" s="21">
        <f t="shared" si="4"/>
        <v>33.95487733817786</v>
      </c>
      <c r="G30" s="23" t="s">
        <v>18</v>
      </c>
      <c r="I30" s="21">
        <f>G3</f>
        <v>0.8711913533834585</v>
      </c>
    </row>
    <row r="31" spans="1:9" ht="15.75">
      <c r="A31" s="21">
        <v>22.2</v>
      </c>
      <c r="B31" s="21">
        <v>0.72</v>
      </c>
      <c r="C31" s="21">
        <f t="shared" si="2"/>
        <v>0.72</v>
      </c>
      <c r="D31" s="22">
        <f t="shared" si="3"/>
        <v>0.6581485160588095</v>
      </c>
      <c r="E31" s="21">
        <f t="shared" si="4"/>
        <v>33.95487733817786</v>
      </c>
      <c r="G31" s="23" t="s">
        <v>19</v>
      </c>
      <c r="I31" s="21">
        <f>F9/1000</f>
        <v>0.005946878313628088</v>
      </c>
    </row>
    <row r="32" spans="1:9" ht="15.75">
      <c r="A32" s="21">
        <v>27.2</v>
      </c>
      <c r="B32" s="21">
        <v>0.68</v>
      </c>
      <c r="C32" s="21">
        <f t="shared" si="2"/>
        <v>0.68</v>
      </c>
      <c r="D32" s="22">
        <f t="shared" si="3"/>
        <v>0.6605102050927636</v>
      </c>
      <c r="E32" s="21">
        <f t="shared" si="4"/>
        <v>41.52478308898725</v>
      </c>
      <c r="G32" s="23" t="s">
        <v>20</v>
      </c>
      <c r="I32" s="21">
        <v>15</v>
      </c>
    </row>
    <row r="33" spans="1:5" ht="15.75">
      <c r="A33" s="21">
        <v>27.2</v>
      </c>
      <c r="B33" s="21">
        <v>0.7</v>
      </c>
      <c r="C33" s="21">
        <f t="shared" si="2"/>
        <v>0.7</v>
      </c>
      <c r="D33" s="22">
        <f t="shared" si="3"/>
        <v>0.6605102050927636</v>
      </c>
      <c r="E33" s="21">
        <f t="shared" si="4"/>
        <v>41.52478308898725</v>
      </c>
    </row>
    <row r="34" spans="1:5" ht="15.75">
      <c r="A34" s="21">
        <v>36.9</v>
      </c>
      <c r="B34" s="21">
        <v>0.64</v>
      </c>
      <c r="C34" s="21">
        <f t="shared" si="2"/>
        <v>0.64</v>
      </c>
      <c r="D34" s="22">
        <f t="shared" si="3"/>
        <v>0.6650918818186345</v>
      </c>
      <c r="E34" s="21">
        <f t="shared" si="4"/>
        <v>56.10923414780368</v>
      </c>
    </row>
    <row r="35" spans="1:5" ht="15.75">
      <c r="A35" s="21">
        <v>36.9</v>
      </c>
      <c r="B35" s="21">
        <v>0.65</v>
      </c>
      <c r="C35" s="21">
        <f t="shared" si="2"/>
        <v>0.65</v>
      </c>
      <c r="D35" s="22">
        <f t="shared" si="3"/>
        <v>0.6650918818186345</v>
      </c>
      <c r="E35" s="21">
        <f t="shared" si="4"/>
        <v>56.10923414780368</v>
      </c>
    </row>
    <row r="36" spans="1:5" ht="15.75">
      <c r="A36" s="21">
        <v>41.2</v>
      </c>
      <c r="B36" s="21">
        <v>0.68</v>
      </c>
      <c r="C36" s="21">
        <f t="shared" si="2"/>
        <v>0.68</v>
      </c>
      <c r="D36" s="22">
        <f t="shared" si="3"/>
        <v>0.6671229343878351</v>
      </c>
      <c r="E36" s="21">
        <f t="shared" si="4"/>
        <v>62.55482277675071</v>
      </c>
    </row>
    <row r="37" spans="1:5" ht="15.75">
      <c r="A37" s="21">
        <v>41.2</v>
      </c>
      <c r="B37" s="21">
        <v>0.71</v>
      </c>
      <c r="C37" s="21">
        <f t="shared" si="2"/>
        <v>0.71</v>
      </c>
      <c r="D37" s="22">
        <f t="shared" si="3"/>
        <v>0.6671229343878351</v>
      </c>
      <c r="E37" s="21">
        <f t="shared" si="4"/>
        <v>62.55482277675071</v>
      </c>
    </row>
    <row r="38" spans="1:5" ht="15.75">
      <c r="A38" s="21">
        <v>46.4</v>
      </c>
      <c r="B38" s="21">
        <v>0.66</v>
      </c>
      <c r="C38" s="21">
        <f t="shared" si="2"/>
        <v>0.66</v>
      </c>
      <c r="D38" s="22">
        <f t="shared" si="3"/>
        <v>0.6695790909831474</v>
      </c>
      <c r="E38" s="21">
        <f t="shared" si="4"/>
        <v>70.32089562762901</v>
      </c>
    </row>
    <row r="39" spans="1:5" ht="15.75">
      <c r="A39" s="21">
        <v>46.4</v>
      </c>
      <c r="B39" s="21">
        <v>0.67</v>
      </c>
      <c r="C39" s="21">
        <f t="shared" si="2"/>
        <v>0.67</v>
      </c>
      <c r="D39" s="22">
        <f t="shared" si="3"/>
        <v>0.6695790909831474</v>
      </c>
      <c r="E39" s="21">
        <f t="shared" si="4"/>
        <v>70.32089562762901</v>
      </c>
    </row>
    <row r="40" spans="1:5" ht="15.75">
      <c r="A40" s="21">
        <v>55.9</v>
      </c>
      <c r="B40" s="21">
        <v>0.67</v>
      </c>
      <c r="C40" s="21">
        <f t="shared" si="2"/>
        <v>0.67</v>
      </c>
      <c r="D40" s="22">
        <f t="shared" si="3"/>
        <v>0.6740663001476601</v>
      </c>
      <c r="E40" s="21">
        <f t="shared" si="4"/>
        <v>84.41446475861649</v>
      </c>
    </row>
    <row r="41" spans="1:5" ht="15.75">
      <c r="A41" s="21">
        <v>55.9</v>
      </c>
      <c r="B41" s="21">
        <v>0.67</v>
      </c>
      <c r="C41" s="21">
        <f t="shared" si="2"/>
        <v>0.67</v>
      </c>
      <c r="D41" s="22">
        <f t="shared" si="3"/>
        <v>0.6740663001476601</v>
      </c>
      <c r="E41" s="21">
        <f t="shared" si="4"/>
        <v>84.41446475861649</v>
      </c>
    </row>
    <row r="42" spans="1:5" ht="15.75">
      <c r="A42" s="21">
        <v>65.4</v>
      </c>
      <c r="B42" s="21">
        <v>0.68</v>
      </c>
      <c r="C42" s="21">
        <f t="shared" si="2"/>
        <v>0.68</v>
      </c>
      <c r="D42" s="22">
        <f t="shared" si="3"/>
        <v>0.678553509312173</v>
      </c>
      <c r="E42" s="21">
        <f t="shared" si="4"/>
        <v>98.41483447099162</v>
      </c>
    </row>
    <row r="43" spans="1:5" ht="15.75">
      <c r="A43" s="21">
        <v>65.4</v>
      </c>
      <c r="B43" s="21">
        <v>0.69</v>
      </c>
      <c r="C43" s="21">
        <f t="shared" si="2"/>
        <v>0.69</v>
      </c>
      <c r="D43" s="22">
        <f t="shared" si="3"/>
        <v>0.678553509312173</v>
      </c>
      <c r="E43" s="21">
        <f t="shared" si="4"/>
        <v>98.41483447099162</v>
      </c>
    </row>
    <row r="44" spans="1:5" ht="15.75">
      <c r="A44" s="21">
        <v>70.1</v>
      </c>
      <c r="B44" s="21">
        <v>0.73</v>
      </c>
      <c r="C44" s="21">
        <f t="shared" si="2"/>
        <v>0.73</v>
      </c>
      <c r="D44" s="22">
        <f t="shared" si="3"/>
        <v>0.6807734970040897</v>
      </c>
      <c r="E44" s="21">
        <f t="shared" si="4"/>
        <v>105.31874600791761</v>
      </c>
    </row>
    <row r="45" spans="1:5" ht="15.75">
      <c r="A45" s="21">
        <v>70.1</v>
      </c>
      <c r="B45" s="21">
        <v>0.75</v>
      </c>
      <c r="C45" s="21">
        <f t="shared" si="2"/>
        <v>0.75</v>
      </c>
      <c r="D45" s="22">
        <f t="shared" si="3"/>
        <v>0.6807734970040897</v>
      </c>
      <c r="E45" s="21">
        <f t="shared" si="4"/>
        <v>105.31874600791761</v>
      </c>
    </row>
    <row r="46" spans="1:5" ht="15.75">
      <c r="A46" s="21">
        <v>74.9</v>
      </c>
      <c r="B46" s="21">
        <v>0.66</v>
      </c>
      <c r="C46" s="21">
        <f t="shared" si="2"/>
        <v>0.66</v>
      </c>
      <c r="D46" s="22">
        <f t="shared" si="3"/>
        <v>0.6830407184766857</v>
      </c>
      <c r="E46" s="21">
        <f t="shared" si="4"/>
        <v>112.34614550278953</v>
      </c>
    </row>
    <row r="47" spans="1:5" ht="15.75">
      <c r="A47" s="21">
        <v>74.9</v>
      </c>
      <c r="B47" s="21">
        <v>0.69</v>
      </c>
      <c r="C47" s="21">
        <f t="shared" si="2"/>
        <v>0.69</v>
      </c>
      <c r="D47" s="22">
        <f t="shared" si="3"/>
        <v>0.6830407184766857</v>
      </c>
      <c r="E47" s="21">
        <f t="shared" si="4"/>
        <v>112.34614550278953</v>
      </c>
    </row>
    <row r="48" spans="1:5" ht="15.75">
      <c r="A48" s="21">
        <v>79.7</v>
      </c>
      <c r="B48" s="21">
        <v>0.65</v>
      </c>
      <c r="C48" s="21">
        <f t="shared" si="2"/>
        <v>0.65</v>
      </c>
      <c r="D48" s="22">
        <f t="shared" si="3"/>
        <v>0.6853079399492816</v>
      </c>
      <c r="E48" s="21">
        <f t="shared" si="4"/>
        <v>119.35029607538502</v>
      </c>
    </row>
    <row r="49" spans="1:5" ht="15.75">
      <c r="A49" s="21">
        <v>79.7</v>
      </c>
      <c r="B49" s="21">
        <v>0.69</v>
      </c>
      <c r="C49" s="21">
        <f t="shared" si="2"/>
        <v>0.69</v>
      </c>
      <c r="D49" s="22">
        <f t="shared" si="3"/>
        <v>0.6853079399492816</v>
      </c>
      <c r="E49" s="21">
        <f t="shared" si="4"/>
        <v>119.35029607538502</v>
      </c>
    </row>
    <row r="50" spans="1:5" ht="15.75">
      <c r="A50" s="21">
        <v>84.4</v>
      </c>
      <c r="B50" s="21">
        <v>0.65</v>
      </c>
      <c r="C50" s="21">
        <f t="shared" si="2"/>
        <v>0.65</v>
      </c>
      <c r="D50" s="22">
        <f t="shared" si="3"/>
        <v>0.6875279276411985</v>
      </c>
      <c r="E50" s="21">
        <f t="shared" si="4"/>
        <v>126.1863820161045</v>
      </c>
    </row>
    <row r="51" spans="1:5" ht="15.75">
      <c r="A51" s="21">
        <v>84.4</v>
      </c>
      <c r="B51" s="21">
        <v>0.66</v>
      </c>
      <c r="C51" s="21">
        <f t="shared" si="2"/>
        <v>0.66</v>
      </c>
      <c r="D51" s="22">
        <f t="shared" si="3"/>
        <v>0.6875279276411985</v>
      </c>
      <c r="E51" s="21">
        <f t="shared" si="4"/>
        <v>126.1863820161045</v>
      </c>
    </row>
    <row r="52" spans="1:5" ht="15.75">
      <c r="A52" s="21">
        <v>89.4</v>
      </c>
      <c r="B52" s="21">
        <v>0.67</v>
      </c>
      <c r="C52" s="21">
        <f t="shared" si="2"/>
        <v>0.67</v>
      </c>
      <c r="D52" s="22">
        <f t="shared" si="3"/>
        <v>0.6898896166751526</v>
      </c>
      <c r="E52" s="21">
        <f t="shared" si="4"/>
        <v>133.43391825834706</v>
      </c>
    </row>
    <row r="53" spans="1:5" ht="15.75">
      <c r="A53" s="21">
        <v>89.4</v>
      </c>
      <c r="B53" s="21">
        <v>0.69</v>
      </c>
      <c r="C53" s="21">
        <f t="shared" si="2"/>
        <v>0.69</v>
      </c>
      <c r="D53" s="22">
        <f t="shared" si="3"/>
        <v>0.6898896166751526</v>
      </c>
      <c r="E53" s="21">
        <f t="shared" si="4"/>
        <v>133.43391825834706</v>
      </c>
    </row>
    <row r="54" spans="1:5" ht="15.75">
      <c r="A54" s="21">
        <v>93.9</v>
      </c>
      <c r="B54" s="21">
        <v>0.66</v>
      </c>
      <c r="C54" s="21">
        <f t="shared" si="2"/>
        <v>0.66</v>
      </c>
      <c r="D54" s="22">
        <f t="shared" si="3"/>
        <v>0.6920151368057113</v>
      </c>
      <c r="E54" s="21">
        <f t="shared" si="4"/>
        <v>139.9366661906707</v>
      </c>
    </row>
    <row r="55" spans="1:5" ht="15.75">
      <c r="A55" s="21">
        <v>93.9</v>
      </c>
      <c r="B55" s="21">
        <v>0.67</v>
      </c>
      <c r="C55" s="21">
        <f t="shared" si="2"/>
        <v>0.67</v>
      </c>
      <c r="D55" s="22">
        <f t="shared" si="3"/>
        <v>0.6920151368057113</v>
      </c>
      <c r="E55" s="21">
        <f t="shared" si="4"/>
        <v>139.9366661906707</v>
      </c>
    </row>
    <row r="56" spans="1:5" ht="15.75">
      <c r="A56" s="21">
        <v>98.9</v>
      </c>
      <c r="B56" s="21">
        <v>0.67</v>
      </c>
      <c r="C56" s="21">
        <f t="shared" si="2"/>
        <v>0.67</v>
      </c>
      <c r="D56" s="22">
        <f t="shared" si="3"/>
        <v>0.6943768258396653</v>
      </c>
      <c r="E56" s="21">
        <f t="shared" si="4"/>
        <v>147.1373673286354</v>
      </c>
    </row>
    <row r="57" spans="1:5" ht="15.75">
      <c r="A57" s="21">
        <v>98.9</v>
      </c>
      <c r="B57" s="21">
        <v>0.67</v>
      </c>
      <c r="C57" s="21">
        <f t="shared" si="2"/>
        <v>0.67</v>
      </c>
      <c r="D57" s="22">
        <f t="shared" si="3"/>
        <v>0.6943768258396653</v>
      </c>
      <c r="E57" s="21">
        <f t="shared" si="4"/>
        <v>147.1373673286354</v>
      </c>
    </row>
    <row r="58" spans="1:5" ht="15.75">
      <c r="A58" s="21">
        <v>103</v>
      </c>
      <c r="B58" s="21">
        <v>0.73</v>
      </c>
      <c r="C58" s="21">
        <f t="shared" si="2"/>
        <v>0.73</v>
      </c>
      <c r="D58" s="22">
        <f t="shared" si="3"/>
        <v>0.6963134108475078</v>
      </c>
      <c r="E58" s="21">
        <f t="shared" si="4"/>
        <v>153.02552047365344</v>
      </c>
    </row>
    <row r="59" spans="1:5" ht="15.75">
      <c r="A59" s="21">
        <v>103</v>
      </c>
      <c r="B59" s="21">
        <v>0.73</v>
      </c>
      <c r="C59" s="21">
        <f t="shared" si="2"/>
        <v>0.73</v>
      </c>
      <c r="D59" s="22">
        <f t="shared" si="3"/>
        <v>0.6963134108475078</v>
      </c>
      <c r="E59" s="21">
        <f t="shared" si="4"/>
        <v>153.02552047365344</v>
      </c>
    </row>
    <row r="60" spans="1:5" ht="15.75">
      <c r="A60" s="21">
        <v>108</v>
      </c>
      <c r="B60" s="21">
        <v>0.69</v>
      </c>
      <c r="C60" s="21">
        <f t="shared" si="2"/>
        <v>0.69</v>
      </c>
      <c r="D60" s="22">
        <f t="shared" si="3"/>
        <v>0.6986750998814618</v>
      </c>
      <c r="E60" s="21">
        <f t="shared" si="4"/>
        <v>160.18192264234145</v>
      </c>
    </row>
    <row r="61" spans="1:5" ht="15.75">
      <c r="A61" s="21">
        <v>108</v>
      </c>
      <c r="B61" s="21">
        <v>0.71</v>
      </c>
      <c r="C61" s="21">
        <f t="shared" si="2"/>
        <v>0.71</v>
      </c>
      <c r="D61" s="22">
        <f t="shared" si="3"/>
        <v>0.6986750998814618</v>
      </c>
      <c r="E61" s="21">
        <f t="shared" si="4"/>
        <v>160.18192264234145</v>
      </c>
    </row>
    <row r="62" spans="1:5" ht="15.75">
      <c r="A62" s="21">
        <v>113</v>
      </c>
      <c r="B62" s="21">
        <v>0.65</v>
      </c>
      <c r="C62" s="21">
        <f t="shared" si="2"/>
        <v>0.65</v>
      </c>
      <c r="D62" s="22">
        <f t="shared" si="3"/>
        <v>0.7010367889154159</v>
      </c>
      <c r="E62" s="21">
        <f t="shared" si="4"/>
        <v>167.3142159528474</v>
      </c>
    </row>
    <row r="63" spans="1:5" ht="15.75">
      <c r="A63" s="21">
        <v>113</v>
      </c>
      <c r="B63" s="21">
        <v>0.69</v>
      </c>
      <c r="C63" s="21">
        <f t="shared" si="2"/>
        <v>0.69</v>
      </c>
      <c r="D63" s="22">
        <f t="shared" si="3"/>
        <v>0.7010367889154159</v>
      </c>
      <c r="E63" s="21">
        <f t="shared" si="4"/>
        <v>167.3142159528474</v>
      </c>
    </row>
    <row r="64" spans="1:5" ht="15.75">
      <c r="A64" s="21">
        <v>118</v>
      </c>
      <c r="B64" s="21">
        <v>0.65</v>
      </c>
      <c r="C64" s="21">
        <f t="shared" si="2"/>
        <v>0.65</v>
      </c>
      <c r="D64" s="22">
        <f t="shared" si="3"/>
        <v>0.7033984779493699</v>
      </c>
      <c r="E64" s="21">
        <f t="shared" si="4"/>
        <v>174.42256229811758</v>
      </c>
    </row>
    <row r="65" spans="1:5" ht="15.75">
      <c r="A65" s="21">
        <v>118</v>
      </c>
      <c r="B65" s="21">
        <v>0.67</v>
      </c>
      <c r="C65" s="21">
        <f t="shared" si="2"/>
        <v>0.67</v>
      </c>
      <c r="D65" s="22">
        <f t="shared" si="3"/>
        <v>0.7033984779493699</v>
      </c>
      <c r="E65" s="21">
        <f t="shared" si="4"/>
        <v>174.42256229811758</v>
      </c>
    </row>
    <row r="66" spans="1:5" ht="15.75">
      <c r="A66" s="21">
        <v>122</v>
      </c>
      <c r="B66" s="21">
        <v>0.62</v>
      </c>
      <c r="C66" s="21">
        <f t="shared" si="2"/>
        <v>0.62</v>
      </c>
      <c r="D66" s="22">
        <f t="shared" si="3"/>
        <v>0.7052878291765332</v>
      </c>
      <c r="E66" s="21">
        <f t="shared" si="4"/>
        <v>180.0940056926112</v>
      </c>
    </row>
    <row r="67" spans="1:5" ht="15.75">
      <c r="A67" s="21">
        <v>122</v>
      </c>
      <c r="B67" s="21">
        <v>0.65</v>
      </c>
      <c r="C67" s="21">
        <f t="shared" si="2"/>
        <v>0.65</v>
      </c>
      <c r="D67" s="22">
        <f t="shared" si="3"/>
        <v>0.7052878291765332</v>
      </c>
      <c r="E67" s="21">
        <f t="shared" si="4"/>
        <v>180.0940056926112</v>
      </c>
    </row>
    <row r="68" spans="1:5" ht="15.75">
      <c r="A68" s="21">
        <v>127</v>
      </c>
      <c r="B68" s="21">
        <v>0.66</v>
      </c>
      <c r="C68" s="21">
        <f t="shared" si="2"/>
        <v>0.66</v>
      </c>
      <c r="D68" s="22">
        <f t="shared" si="3"/>
        <v>0.7076495182104874</v>
      </c>
      <c r="E68" s="21">
        <f t="shared" si="4"/>
        <v>187.15965029679896</v>
      </c>
    </row>
    <row r="69" spans="1:5" ht="15.75">
      <c r="A69" s="21">
        <v>127</v>
      </c>
      <c r="B69" s="21">
        <v>0.67</v>
      </c>
      <c r="C69" s="21">
        <f t="shared" si="2"/>
        <v>0.67</v>
      </c>
      <c r="D69" s="22">
        <f t="shared" si="3"/>
        <v>0.7076495182104874</v>
      </c>
      <c r="E69" s="21">
        <f t="shared" si="4"/>
        <v>187.15965029679896</v>
      </c>
    </row>
    <row r="70" spans="1:5" ht="15.75">
      <c r="A70" s="21">
        <v>132</v>
      </c>
      <c r="B70" s="21">
        <v>0.71</v>
      </c>
      <c r="C70" s="21">
        <f t="shared" si="2"/>
        <v>0.71</v>
      </c>
      <c r="D70" s="22">
        <f t="shared" si="3"/>
        <v>0.7100112072444414</v>
      </c>
      <c r="E70" s="21">
        <f t="shared" si="4"/>
        <v>194.20179265875552</v>
      </c>
    </row>
    <row r="71" spans="1:5" ht="15.75">
      <c r="A71" s="21">
        <v>132</v>
      </c>
      <c r="B71" s="21">
        <v>0.71</v>
      </c>
      <c r="C71" s="21">
        <f t="shared" si="2"/>
        <v>0.71</v>
      </c>
      <c r="D71" s="22">
        <f t="shared" si="3"/>
        <v>0.7100112072444414</v>
      </c>
      <c r="E71" s="21">
        <f t="shared" si="4"/>
        <v>194.20179265875552</v>
      </c>
    </row>
    <row r="72" spans="1:5" ht="15.75">
      <c r="A72" s="21">
        <v>137</v>
      </c>
      <c r="B72" s="21">
        <v>0.71</v>
      </c>
      <c r="C72" s="21">
        <f t="shared" si="2"/>
        <v>0.71</v>
      </c>
      <c r="D72" s="22">
        <f t="shared" si="3"/>
        <v>0.7123728962783955</v>
      </c>
      <c r="E72" s="21">
        <f t="shared" si="4"/>
        <v>201.2205886097542</v>
      </c>
    </row>
    <row r="73" spans="1:5" ht="15.75">
      <c r="A73" s="21">
        <v>137</v>
      </c>
      <c r="B73" s="21">
        <v>0.72</v>
      </c>
      <c r="C73" s="21">
        <f t="shared" si="2"/>
        <v>0.72</v>
      </c>
      <c r="D73" s="22">
        <f t="shared" si="3"/>
        <v>0.7123728962783955</v>
      </c>
      <c r="E73" s="21">
        <f t="shared" si="4"/>
        <v>201.2205886097542</v>
      </c>
    </row>
    <row r="74" spans="1:5" ht="15.75">
      <c r="A74" s="21">
        <v>146</v>
      </c>
      <c r="B74" s="21">
        <v>0.78</v>
      </c>
      <c r="C74" s="21">
        <f t="shared" si="2"/>
        <v>0.78</v>
      </c>
      <c r="D74" s="22">
        <f t="shared" si="3"/>
        <v>0.716623936539513</v>
      </c>
      <c r="E74" s="21">
        <f t="shared" si="4"/>
        <v>213.77947694867834</v>
      </c>
    </row>
    <row r="75" spans="1:5" ht="15.75">
      <c r="A75" s="21">
        <v>146</v>
      </c>
      <c r="B75" s="21">
        <v>0.79</v>
      </c>
      <c r="C75" s="21">
        <f t="shared" si="2"/>
        <v>0.79</v>
      </c>
      <c r="D75" s="22">
        <f t="shared" si="3"/>
        <v>0.716623936539513</v>
      </c>
      <c r="E75" s="21">
        <f t="shared" si="4"/>
        <v>213.77947694867834</v>
      </c>
    </row>
    <row r="76" spans="1:5" ht="15.75">
      <c r="A76" s="21">
        <v>156</v>
      </c>
      <c r="B76" s="21">
        <v>0.78</v>
      </c>
      <c r="C76" s="21">
        <f t="shared" si="2"/>
        <v>0.78</v>
      </c>
      <c r="D76" s="22">
        <f t="shared" si="3"/>
        <v>0.7213473146074211</v>
      </c>
      <c r="E76" s="21">
        <f t="shared" si="4"/>
        <v>227.6424245156798</v>
      </c>
    </row>
    <row r="77" spans="1:5" ht="15.75">
      <c r="A77" s="21">
        <v>156</v>
      </c>
      <c r="B77" s="21">
        <v>0.8</v>
      </c>
      <c r="C77" s="21">
        <f t="shared" si="2"/>
        <v>0.8</v>
      </c>
      <c r="D77" s="22">
        <f t="shared" si="3"/>
        <v>0.7213473146074211</v>
      </c>
      <c r="E77" s="21">
        <f t="shared" si="4"/>
        <v>227.6424245156798</v>
      </c>
    </row>
    <row r="78" spans="1:5" ht="15.75">
      <c r="A78" s="21">
        <v>165</v>
      </c>
      <c r="B78" s="21">
        <v>0.73</v>
      </c>
      <c r="C78" s="21">
        <f t="shared" si="2"/>
        <v>0.73</v>
      </c>
      <c r="D78" s="22">
        <f t="shared" si="3"/>
        <v>0.7255983548685385</v>
      </c>
      <c r="E78" s="21">
        <f t="shared" si="4"/>
        <v>240.04598075256047</v>
      </c>
    </row>
    <row r="79" spans="1:5" ht="15.75">
      <c r="A79" s="21">
        <v>165</v>
      </c>
      <c r="B79" s="21">
        <v>0.74</v>
      </c>
      <c r="C79" s="21">
        <f t="shared" si="2"/>
        <v>0.74</v>
      </c>
      <c r="D79" s="22">
        <f t="shared" si="3"/>
        <v>0.7255983548685385</v>
      </c>
      <c r="E79" s="21">
        <f t="shared" si="4"/>
        <v>240.04598075256047</v>
      </c>
    </row>
    <row r="80" ht="15.75">
      <c r="E80" s="21"/>
    </row>
    <row r="81" ht="15.75">
      <c r="E81" s="21"/>
    </row>
    <row r="82" ht="15.75">
      <c r="E82" s="21"/>
    </row>
    <row r="83" ht="15.75">
      <c r="E83" s="21"/>
    </row>
    <row r="84" ht="15.75">
      <c r="E84" s="21"/>
    </row>
    <row r="85" ht="15.75">
      <c r="E85" s="21"/>
    </row>
    <row r="86" ht="15.75">
      <c r="E86" s="21"/>
    </row>
    <row r="87" ht="15.75">
      <c r="E87" s="21"/>
    </row>
    <row r="88" ht="15.75">
      <c r="E88" s="21"/>
    </row>
    <row r="89" ht="15.75">
      <c r="E89" s="21"/>
    </row>
    <row r="90" ht="15.75">
      <c r="E90" s="21"/>
    </row>
    <row r="91" ht="15.75">
      <c r="E91" s="21"/>
    </row>
    <row r="92" ht="15.75">
      <c r="E92" s="21"/>
    </row>
    <row r="93" ht="15.75">
      <c r="E93" s="21"/>
    </row>
    <row r="94" ht="15.75">
      <c r="E94" s="21"/>
    </row>
    <row r="95" ht="15.75">
      <c r="E95" s="21"/>
    </row>
    <row r="96" ht="15.75">
      <c r="E96" s="21"/>
    </row>
    <row r="97" ht="15.75">
      <c r="E97" s="21"/>
    </row>
    <row r="98" ht="15.75">
      <c r="E98" s="21"/>
    </row>
    <row r="99" ht="15.75">
      <c r="E99" s="21"/>
    </row>
    <row r="100" ht="15.75">
      <c r="E100" s="21"/>
    </row>
    <row r="101" ht="15.75">
      <c r="E101" s="21"/>
    </row>
    <row r="102" ht="15.75">
      <c r="E102" s="21"/>
    </row>
    <row r="103" ht="15.75">
      <c r="E103" s="21"/>
    </row>
    <row r="104" ht="15.75">
      <c r="E104" s="21"/>
    </row>
    <row r="105" ht="15.75">
      <c r="E105" s="21"/>
    </row>
    <row r="106" ht="15.75">
      <c r="E106" s="21"/>
    </row>
    <row r="107" ht="15.75">
      <c r="E107" s="21"/>
    </row>
    <row r="108" ht="15.75">
      <c r="E108" s="21"/>
    </row>
    <row r="109" ht="15.75">
      <c r="E109" s="21"/>
    </row>
    <row r="110" ht="15.75">
      <c r="E110" s="21"/>
    </row>
    <row r="111" ht="15.75">
      <c r="E111" s="21"/>
    </row>
    <row r="112" ht="15.75">
      <c r="E112" s="21"/>
    </row>
    <row r="113" ht="15.75">
      <c r="E113" s="21"/>
    </row>
    <row r="114" ht="15.75">
      <c r="E114" s="21"/>
    </row>
    <row r="115" ht="15.75">
      <c r="E115" s="21"/>
    </row>
    <row r="116" ht="15.75">
      <c r="E116" s="21"/>
    </row>
    <row r="117" ht="15.75">
      <c r="E117" s="21"/>
    </row>
    <row r="118" ht="15.75">
      <c r="E118" s="21"/>
    </row>
    <row r="119" ht="15.75">
      <c r="E119" s="21"/>
    </row>
    <row r="120" ht="15.75">
      <c r="E120" s="21"/>
    </row>
    <row r="121" ht="15.75">
      <c r="E121" s="21"/>
    </row>
    <row r="122" ht="15.75">
      <c r="E122" s="21"/>
    </row>
    <row r="123" ht="15.75">
      <c r="E123" s="21"/>
    </row>
    <row r="124" ht="15.75">
      <c r="E124" s="21"/>
    </row>
    <row r="125" ht="15.75">
      <c r="E125" s="21"/>
    </row>
    <row r="126" ht="15.75">
      <c r="E126" s="21"/>
    </row>
    <row r="127" ht="15.75">
      <c r="E127" s="21"/>
    </row>
    <row r="128" ht="15.75">
      <c r="E128" s="21"/>
    </row>
    <row r="129" ht="15.75">
      <c r="E129" s="21"/>
    </row>
    <row r="130" ht="15.75">
      <c r="E130" s="21"/>
    </row>
    <row r="131" ht="15.75">
      <c r="E131" s="21"/>
    </row>
    <row r="132" ht="15.75">
      <c r="E132" s="21"/>
    </row>
    <row r="133" ht="15.75">
      <c r="E133" s="21"/>
    </row>
    <row r="134" ht="15.75">
      <c r="E134" s="21"/>
    </row>
    <row r="135" ht="15.75">
      <c r="E135" s="21"/>
    </row>
    <row r="136" ht="15.75">
      <c r="E136" s="21"/>
    </row>
    <row r="137" ht="15.75">
      <c r="E137" s="21"/>
    </row>
    <row r="138" ht="15.75">
      <c r="E138" s="21"/>
    </row>
    <row r="139" ht="15.75">
      <c r="E139" s="21"/>
    </row>
    <row r="140" ht="15.75">
      <c r="E140" s="21"/>
    </row>
    <row r="141" ht="15.75">
      <c r="E141" s="21"/>
    </row>
    <row r="142" ht="15.75">
      <c r="E142" s="21"/>
    </row>
    <row r="143" ht="15.75">
      <c r="E143" s="21"/>
    </row>
    <row r="144" ht="15.75">
      <c r="E144" s="21"/>
    </row>
    <row r="145" ht="15.75">
      <c r="E145" s="21"/>
    </row>
    <row r="146" ht="15.75">
      <c r="E146" s="21"/>
    </row>
    <row r="147" ht="15.75">
      <c r="E147" s="21"/>
    </row>
    <row r="148" ht="15.75">
      <c r="E148" s="21"/>
    </row>
    <row r="149" ht="15.75">
      <c r="E149" s="21"/>
    </row>
    <row r="150" ht="15.75">
      <c r="E150" s="21"/>
    </row>
    <row r="151" ht="15.75">
      <c r="E151" s="21"/>
    </row>
    <row r="152" ht="15.75">
      <c r="E152" s="21"/>
    </row>
    <row r="153" ht="15.75">
      <c r="E153" s="21"/>
    </row>
    <row r="154" ht="15.75">
      <c r="E154" s="21"/>
    </row>
    <row r="155" ht="15.75">
      <c r="E155" s="21"/>
    </row>
    <row r="156" ht="15.75">
      <c r="E156" s="21"/>
    </row>
    <row r="157" ht="15.75">
      <c r="E157" s="21"/>
    </row>
    <row r="158" ht="15.75">
      <c r="E158" s="21"/>
    </row>
    <row r="159" ht="15.75">
      <c r="E159" s="21"/>
    </row>
    <row r="160" ht="15.75">
      <c r="E160" s="21"/>
    </row>
    <row r="161" ht="15.75">
      <c r="E161" s="21"/>
    </row>
    <row r="162" ht="15.75">
      <c r="E162" s="21"/>
    </row>
    <row r="163" ht="15.75">
      <c r="E163" s="21"/>
    </row>
    <row r="164" ht="15.75">
      <c r="E164" s="21"/>
    </row>
    <row r="165" ht="15.75">
      <c r="E165" s="21"/>
    </row>
    <row r="166" ht="15.75">
      <c r="E166" s="21"/>
    </row>
    <row r="167" ht="15.75"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B13" sqref="B13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 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Dan.P</dc:creator>
  <cp:keywords/>
  <dc:description/>
  <cp:lastModifiedBy>Daniel Pribnow</cp:lastModifiedBy>
  <dcterms:created xsi:type="dcterms:W3CDTF">1999-07-09T22:10:34Z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